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10.เอกสารเกี่ยวกับการ ระเบียบ ประกาศ การเงิน\"/>
    </mc:Choice>
  </mc:AlternateContent>
  <xr:revisionPtr revIDLastSave="0" documentId="13_ncr:1_{456959CA-471C-46A9-9A28-D7C64A7C1933}" xr6:coauthVersionLast="47" xr6:coauthVersionMax="47" xr10:uidLastSave="{00000000-0000-0000-0000-000000000000}"/>
  <bookViews>
    <workbookView xWindow="-120" yWindow="-120" windowWidth="29040" windowHeight="15840" tabRatio="798" activeTab="1" xr2:uid="{00000000-000D-0000-FFFF-FFFF00000000}"/>
  </bookViews>
  <sheets>
    <sheet name="ค่าใช้จ่ายคก.อบรม(ประเภท ก.)" sheetId="10" r:id="rId1"/>
    <sheet name="ค่าใช้จ่าย คก.-อบรม (ประเภท ข.)" sheetId="14" r:id="rId2"/>
    <sheet name="บุคคลภายนอก(ห้ามอบรม ตปท.)" sheetId="15" r:id="rId3"/>
    <sheet name="คชจ.จัดงาน" sheetId="16" r:id="rId4"/>
  </sheets>
  <externalReferences>
    <externalReference r:id="rId5"/>
    <externalReference r:id="rId6"/>
  </externalReferences>
  <definedNames>
    <definedName name="a" localSheetId="0">#REF!</definedName>
    <definedName name="a">#REF!</definedName>
    <definedName name="aa" localSheetId="0">#REF!</definedName>
    <definedName name="aa">#REF!</definedName>
    <definedName name="b" localSheetId="0">#REF!</definedName>
    <definedName name="b">#REF!</definedName>
    <definedName name="BUid_a" localSheetId="0">#REF!</definedName>
    <definedName name="BUid_a">#REF!</definedName>
    <definedName name="d" localSheetId="0">#REF!,#REF!</definedName>
    <definedName name="d">#REF!,#REF!</definedName>
    <definedName name="invest" localSheetId="0">#REF!,#REF!</definedName>
    <definedName name="invest">#REF!,#REF!</definedName>
    <definedName name="invest_1000up" localSheetId="0">#REF!,#REF!</definedName>
    <definedName name="invest_1000up">#REF!,#REF!</definedName>
    <definedName name="_xlnm.Print_Area" localSheetId="3">คชจ.จัดงาน!$A$1:$AD$34</definedName>
    <definedName name="_xlnm.Print_Area" localSheetId="1">'ค่าใช้จ่าย คก.-อบรม (ประเภท ข.)'!$A$1:$N$51</definedName>
    <definedName name="_xlnm.Print_Area" localSheetId="0">'ค่าใช้จ่ายคก.อบรม(ประเภท ก.)'!$A$1:$N$34</definedName>
    <definedName name="_xlnm.Print_Area" localSheetId="2">'บุคคลภายนอก(ห้ามอบรม ตปท.)'!$A$1:$N$33</definedName>
    <definedName name="_xlnm.Print_Area">#REF!</definedName>
    <definedName name="PRINT_AREA_ME" localSheetId="0">#REF!</definedName>
    <definedName name="PRINT_AREA_ME">#REF!</definedName>
    <definedName name="PRINT_AREA_MI" localSheetId="0">#REF!</definedName>
    <definedName name="PRINT_AREA_MI">#REF!</definedName>
    <definedName name="_xlnm.Print_Titles" localSheetId="0">'ค่าใช้จ่ายคก.อบรม(ประเภท ก.)'!$6:$7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 localSheetId="0">#REF!</definedName>
    <definedName name="Q_01Government_ครอง">#REF!</definedName>
    <definedName name="Q_02Government_ว่าง" localSheetId="0">#REF!</definedName>
    <definedName name="Q_02Government_ว่าง">#REF!</definedName>
    <definedName name="Q_06TotalGovern" localSheetId="0">#REF!</definedName>
    <definedName name="Q_06TotalGovern">#REF!</definedName>
    <definedName name="Q_07TotalGovern_ครอง" localSheetId="0">#REF!</definedName>
    <definedName name="Q_07TotalGovern_ครอง">#REF!</definedName>
    <definedName name="s" localSheetId="0">#REF!,#REF!</definedName>
    <definedName name="s">#REF!,#REF!</definedName>
    <definedName name="SAPBEXdnldView" hidden="1">"41AIXPC4NJ1Q0RY1SSD40KJLS"</definedName>
    <definedName name="SAPBEXsysID" hidden="1">"BWP"</definedName>
    <definedName name="sss" localSheetId="0">#REF!,#REF!</definedName>
    <definedName name="sss">#REF!,#REF!</definedName>
    <definedName name="ssss" localSheetId="0">#REF!,#REF!</definedName>
    <definedName name="ssss">#REF!,#REF!</definedName>
    <definedName name="sum" localSheetId="0">#REF!</definedName>
    <definedName name="sum">#REF!</definedName>
    <definedName name="sum_1000up" localSheetId="0">#REF!,#REF!</definedName>
    <definedName name="sum_1000up">#REF!,#REF!</definedName>
    <definedName name="test" localSheetId="0">#REF!</definedName>
    <definedName name="test">#REF!</definedName>
    <definedName name="ก่อสร้าง" localSheetId="0">#REF!</definedName>
    <definedName name="ก่อสร้าง">#REF!</definedName>
    <definedName name="การ" localSheetId="0">#REF!</definedName>
    <definedName name="การ">#REF!</definedName>
    <definedName name="ครุภัณฑ์" localSheetId="0">#REF!</definedName>
    <definedName name="ครุภัณฑ์">#REF!</definedName>
    <definedName name="ครุภัณฑ์3" localSheetId="0">#REF!</definedName>
    <definedName name="ครุภัณฑ์3">#REF!</definedName>
    <definedName name="ครุภัณฑ์แก้ไช" localSheetId="0">#REF!</definedName>
    <definedName name="ครุภัณฑ์แก้ไช">#REF!</definedName>
    <definedName name="ค่าใช้จ่ายโครงการจัดงาน" localSheetId="0">#REF!</definedName>
    <definedName name="ค่าใช้จ่ายโครงการจัดงาน">#REF!</definedName>
    <definedName name="ตชว" localSheetId="0">#REF!</definedName>
    <definedName name="ตชว">#REF!</definedName>
    <definedName name="แผนงานจัดการศึกษาระดับอุดมศึกษา" localSheetId="0">[2]ศูนย์สัตวศาสตร์ฯ!#REF!</definedName>
    <definedName name="แผนงานจัดการศึกษาระดับอุดมศึกษา">[2]ศูนย์สัตวศาสตร์ฯ!#REF!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5" l="1"/>
  <c r="M25" i="15"/>
  <c r="M9" i="14"/>
  <c r="M33" i="10"/>
  <c r="M31" i="10" s="1"/>
  <c r="M32" i="15"/>
  <c r="M30" i="15" s="1"/>
  <c r="N27" i="14"/>
  <c r="N26" i="14"/>
  <c r="M25" i="14"/>
  <c r="M23" i="14"/>
  <c r="M39" i="14" l="1"/>
  <c r="M41" i="14"/>
  <c r="M20" i="14"/>
  <c r="M21" i="14"/>
  <c r="M22" i="14"/>
  <c r="M24" i="14"/>
  <c r="M26" i="14"/>
  <c r="M27" i="14"/>
  <c r="M28" i="14"/>
  <c r="M29" i="14"/>
  <c r="M30" i="14"/>
  <c r="M31" i="14"/>
  <c r="M32" i="14"/>
  <c r="M33" i="14"/>
  <c r="M34" i="14"/>
  <c r="M35" i="14"/>
  <c r="C4" i="14" s="1"/>
  <c r="M36" i="14"/>
  <c r="M37" i="14"/>
  <c r="M38" i="14"/>
  <c r="M14" i="14"/>
  <c r="M19" i="14"/>
  <c r="M10" i="14"/>
  <c r="M11" i="14"/>
  <c r="M12" i="14"/>
  <c r="M13" i="14"/>
  <c r="M15" i="14"/>
  <c r="M16" i="14"/>
  <c r="M17" i="14"/>
  <c r="N29" i="14"/>
  <c r="N23" i="14"/>
  <c r="N20" i="14"/>
  <c r="N22" i="14"/>
  <c r="N17" i="14"/>
  <c r="N12" i="14"/>
  <c r="N11" i="14"/>
  <c r="M18" i="14" l="1"/>
  <c r="M8" i="14"/>
  <c r="M42" i="14" s="1"/>
  <c r="M17" i="16"/>
  <c r="M16" i="16"/>
  <c r="M26" i="15"/>
  <c r="M27" i="15"/>
  <c r="M28" i="15"/>
  <c r="M29" i="15"/>
  <c r="M18" i="16" l="1"/>
  <c r="M21" i="16"/>
  <c r="M20" i="16"/>
  <c r="M19" i="16"/>
  <c r="N19" i="16"/>
  <c r="N21" i="16"/>
  <c r="N20" i="16"/>
  <c r="N18" i="16"/>
  <c r="M32" i="16" l="1"/>
  <c r="M31" i="16" l="1"/>
  <c r="M30" i="16"/>
  <c r="M29" i="16"/>
  <c r="M28" i="16"/>
  <c r="M27" i="16"/>
  <c r="M26" i="16"/>
  <c r="M25" i="16"/>
  <c r="M24" i="16"/>
  <c r="M23" i="16"/>
  <c r="M22" i="16"/>
  <c r="N25" i="16"/>
  <c r="N24" i="16"/>
  <c r="N23" i="16"/>
  <c r="N22" i="16"/>
  <c r="N17" i="16"/>
  <c r="N16" i="16"/>
  <c r="N13" i="16" l="1"/>
  <c r="M14" i="16"/>
  <c r="M13" i="16"/>
  <c r="M11" i="16"/>
  <c r="M10" i="16"/>
  <c r="M9" i="16"/>
  <c r="N14" i="16" l="1"/>
  <c r="N11" i="16"/>
  <c r="N10" i="16"/>
  <c r="N9" i="16"/>
  <c r="M15" i="16" l="1"/>
  <c r="M7" i="16"/>
  <c r="N28" i="14"/>
  <c r="M34" i="16" l="1"/>
  <c r="C4" i="16" s="1"/>
  <c r="N24" i="15" l="1"/>
  <c r="N23" i="15"/>
  <c r="N21" i="15"/>
  <c r="N20" i="15"/>
  <c r="N19" i="15"/>
  <c r="N18" i="15"/>
  <c r="M24" i="15"/>
  <c r="M23" i="15"/>
  <c r="N22" i="15"/>
  <c r="M22" i="15"/>
  <c r="M21" i="15"/>
  <c r="M20" i="15"/>
  <c r="M19" i="15"/>
  <c r="M18" i="15"/>
  <c r="N17" i="15"/>
  <c r="M17" i="15"/>
  <c r="N16" i="15"/>
  <c r="M16" i="15"/>
  <c r="N14" i="15"/>
  <c r="M14" i="15"/>
  <c r="N13" i="15"/>
  <c r="M13" i="15"/>
  <c r="N12" i="15"/>
  <c r="M12" i="15"/>
  <c r="N11" i="15"/>
  <c r="M11" i="15"/>
  <c r="N10" i="15"/>
  <c r="M10" i="15"/>
  <c r="N9" i="15"/>
  <c r="M9" i="15"/>
  <c r="M15" i="15" l="1"/>
  <c r="N25" i="14"/>
  <c r="N24" i="14"/>
  <c r="N32" i="14"/>
  <c r="N31" i="14"/>
  <c r="N30" i="14"/>
  <c r="N21" i="10"/>
  <c r="N20" i="10"/>
  <c r="N19" i="10"/>
  <c r="N18" i="10"/>
  <c r="M18" i="10"/>
  <c r="N10" i="14"/>
  <c r="N9" i="14"/>
  <c r="N21" i="14"/>
  <c r="N19" i="14"/>
  <c r="N16" i="14"/>
  <c r="N15" i="14"/>
  <c r="N14" i="14"/>
  <c r="N13" i="14"/>
  <c r="M16" i="10" l="1"/>
  <c r="M17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N24" i="10"/>
  <c r="N23" i="10"/>
  <c r="N22" i="10"/>
  <c r="N17" i="10"/>
  <c r="N16" i="10"/>
  <c r="M15" i="10" l="1"/>
  <c r="N14" i="10"/>
  <c r="N13" i="10"/>
  <c r="N12" i="10"/>
  <c r="N11" i="10"/>
  <c r="N10" i="10"/>
  <c r="N9" i="10"/>
  <c r="M14" i="10"/>
  <c r="M13" i="10"/>
  <c r="M12" i="10"/>
  <c r="M11" i="10"/>
  <c r="M10" i="10"/>
  <c r="M9" i="10" l="1"/>
  <c r="M8" i="10" s="1"/>
  <c r="M34" i="10" s="1"/>
  <c r="C4" i="10" l="1"/>
  <c r="M8" i="15" l="1"/>
  <c r="M3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รัชชานนท์ แก้วจุลพัฒน์</author>
    <author>อุไรพรรณ  มณบุปผา</author>
  </authors>
  <commentList>
    <comment ref="N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วิยากรภาคเอกชน (บรรยาย/อภิปราย/ปฏิบัติการ) 1,600 บาท
#กรณีสูงกว่าอัตราที่ระเบียบฯ กำหนด จึงอาศัยระเบียบกระทรวงการคลังว่าด้วยค่าใช้จ่ายในการฝึกอบรม  การจัดงาน และการประชุม ระหว่างประเทศ (ฉบับที่ 3) พ.ศ. 2555 ข้อ 14 (2) อัตราค่าสมนาคุณวิทยากร กรณีที่จำเป็นต้องใช้วิทยากรที่มีความรู้ ความสามารถ และประสบการณ์เป็นพิเศษ เพื่อเป็นประโยชน์ในการฝึกอบรมตามโครงการหรือหลักสูตรที่กำหนดจะให้วิทยากรได้รับค่าสมนาคุณสูงกว่าอัตราที่กำหนดก็ได้ โดยให้อยู่ในดุลยพินิจของหัวหน้าส่วนราชการ
#เอกสารแนบเพิ่มเติม ประสบการณ์ในการทำงาน</t>
        </r>
      </text>
    </comment>
    <comment ref="N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วิทยากรที่เป็นบุคลากรภาครัฐ 
(บรรยาย/อภิปราย/ปฏิบัติ)  800 บาท </t>
        </r>
      </text>
    </comment>
    <comment ref="N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วิทยากรภายใน มทร.ธัญบุรี 
ต่างคณะ/ต่างหน่วยงาน 
(บรรยาย) 600 บาท
</t>
        </r>
      </text>
    </comment>
    <comment ref="N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วิทยากรภายใน มทร.ธัญบุรี 
ต่างคณะ/ต่างหน่วยงาน
(อภิปราย/ปฏิบัติ) 300 บาท</t>
        </r>
      </text>
    </comment>
    <comment ref="N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(บรรยาย) 300 บาท</t>
        </r>
      </text>
    </comment>
    <comment ref="N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(อภิปราย/ปฏิบัติ) 200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(สถานที่ของราชการ) 
30 บาท/มื้อ/คน</t>
        </r>
      </text>
    </comment>
    <comment ref="N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(สถานที่ของเอกชน)
50 บาท/มื้อ/คน</t>
        </r>
      </text>
    </comment>
    <comment ref="N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ไม่ครบมื้อ
ไม่เกิน 300 บาท/มื้อ/คน
ไม่เกิน 600 บาท/วัน/คน</t>
        </r>
      </text>
    </comment>
    <comment ref="N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อาหาร (สถานที่เอกชน) ไม่ครบมื้อ
ไม่เกิน 425 บาท/มื้อ/คน
ไม่เกิน 850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ครบ3มื้อ
ไม่เกิน 283 บาท/มื้อ/คน
ไม่เกิน 850 บาท/วัน/คน</t>
        </r>
      </text>
    </comment>
    <comment ref="N2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อาหาร (สถานที่เอกชน) ครบ3มื้อ
ไม่เกิน 400 บาท/มื้อ/คน
ไม่เกิน 1,200 บาท/วัน/คน</t>
        </r>
      </text>
    </comment>
    <comment ref="N22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
ค่าเบี้ยเลี้ยง 270 บาท/วัน/คน</t>
        </r>
        <r>
          <rPr>
            <sz val="9"/>
            <color indexed="81"/>
            <rFont val="Tahoma"/>
            <family val="2"/>
          </rPr>
          <t xml:space="preserve">
หากมีเลี้ยงอาหารบางมื้อให้ตัดออกมื้อละ 90 บาท
(การคำนวณให้นับตั้งแต่สถานที่อยู่หรือสถานที่ราชการปกติ(ไป-กลับ) นับได้24ชม. นับเป็น1วัน /ส่วนที่เกิน24ชม.ถ้าเกิน12ชม.นับเป็น1วัน หากไม่เกิน12ชม.ตัดทิ้ง)</t>
        </r>
      </text>
    </comment>
    <comment ref="N2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ค่าที่พัก (พักคู่) 
1,300 บาท/คืน/คน</t>
        </r>
      </text>
    </comment>
    <comment ref="N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ค่าที่พัก (พักเดี่ยว) 
2,400 บาท/คืน/คน</t>
        </r>
      </text>
    </comment>
    <comment ref="N28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จ่ายค่าพาหนะรับจ้าง รับ-ส่ง วิทยากรได้</t>
        </r>
        <r>
          <rPr>
            <sz val="9"/>
            <color indexed="81"/>
            <rFont val="Tahoma"/>
            <family val="2"/>
          </rPr>
          <t xml:space="preserve">
เขตติดต่อกรุงเทพ 7 
ปทุมธานี,นนทบุรี,นครปฐม,ฉะเชิงเทรา,สมุทรปราการ,สมุทรสงคราม,สมุทรสาคร</t>
        </r>
      </text>
    </comment>
    <comment ref="N29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แนบเอกสารเพิ่มเติม : ระยะเส้นทางแผนที่จากกรมทางหลวง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(เฉพาะรถยนต์ราชการ)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เฉพาะรถยนต์ราชการ หรือยืมรถราชการ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รัชชานนท์ แก้วจุลพัฒน์</author>
    <author>อุไรพรรณ  มณบุปผา</author>
  </authors>
  <commentList>
    <comment ref="N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วิยากรภาคเอกชน (บรรยาย/อภิปราย/ปฏิบัติการ) 1,200 บาท
#กรณีสูงกว่าอัตราที่ระเบียบฯ กำหนด จึงอาศัยระเบียบกระทรวงการคลังว่าด้วยค่าใช้จ่ายในการฝึกอบรม  การจัดงาน และการประชุม ระหว่างประเทศ (ฉบับที่ 3) พ.ศ. 2555 ข้อ 14 (2) อัตราค่าสมนาคุณวิทยากร กรณีที่จำเป็นต้องใช้วิทยากรที่มีความรู้ ความสามารถ และประสบการณ์เป็นพิเศษ เพื่อเป็นประโยชน์ในการฝึกอบรมตามโครงการหรือหลักสูตรที่กำหนดจะให้วิทยากรได้รับค่าสมนาคุณสูงกว่าอัตราที่กำหนดก็ได้ โดยให้อยู่ในดุลยพินิจของหัวหน้าส่วนราชการ
#เอกสารแนบเพิ่มเติม ประสบการณ์ในการทำงาน</t>
        </r>
      </text>
    </comment>
    <comment ref="N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วิทยากรที่เป็นบุคลากรภาครัฐ 
(บรรยาย/อภิปราย/ปฏิบัติ)  600 บาท </t>
        </r>
      </text>
    </comment>
    <comment ref="N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วิทยากรที่เป็นบุคลากรภาครัฐ 
(บรรยาย/อภิปราย/ปฏิบัติ)  600 บาท </t>
        </r>
      </text>
    </comment>
    <comment ref="N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วิทยากรที่เป็นบุคลากรภาครัฐ 
(บรรยาย/อภิปราย/ปฏิบัติ)  600 บาท </t>
        </r>
      </text>
    </comment>
    <comment ref="N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วิทยากรภายใน มทร.ธัญบุรี 
ต่างคณะ/ต่างหน่วยงาน 
(บรรยาย) 600 บาท
</t>
        </r>
      </text>
    </comment>
    <comment ref="N1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วิทยากรภายใน มทร.ธัญบุรี 
ต่างคณะ/ต่างหน่วยงาน
(อภิปราย/ปฏิบัติ) 300 บาท</t>
        </r>
      </text>
    </comment>
    <comment ref="N1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(บรรยาย) 300 บาท</t>
        </r>
      </text>
    </comment>
    <comment ref="N1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(อภิปราย/ปฏิบัติ) 200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(อภิปราย/ปฏิบัติ) 200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ค่าเครื่องดื่มและอาหารว่าง
(สถานที่ของราชการ) 
30 บาท/มื้อ/คน
</t>
        </r>
      </text>
    </comment>
    <comment ref="N2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ค่าเครื่องดื่มและอาหารว่าง
(สถานที่ของราชการ) 
30 บาท/มื้อ/คน
</t>
        </r>
      </text>
    </comment>
    <comment ref="N2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(สถานที่ของเอกชน)
50 บาท/มื้อ/คน</t>
        </r>
      </text>
    </comment>
    <comment ref="N2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(สถานที่ของเอกชน)
50 บาท/มื้อ/คน</t>
        </r>
      </text>
    </comment>
    <comment ref="N2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ไม่ครบมื้อ
ไม่เกิน 200 บาท/มื้อ/คน
ไม่เกิน 400 บาท/วัน/คน</t>
        </r>
      </text>
    </comment>
    <comment ref="N2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ไม่ครบมื้อ
ไม่เกิน 200 บาท/มื้อ/คน
ไม่เกิน 400 บาท/วัน/คน</t>
        </r>
      </text>
    </comment>
    <comment ref="N2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อาหาร (สถานที่เอกชน) ไม่ครบมื้อ
ไม่เกิน 350 บาท/มื้อ/คน
ไม่เกิน 700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6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อาหาร (สถานที่เอกชน) ไม่ครบมื้อ
ไม่เกิน 350 บาท/มื้อ/คน
ไม่เกิน 700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อาหาร (สถานที่เอกชน) ไม่ครบมื้อ
ไม่เกิน 350 บาท/มื้อ/คน
ไม่เกิน 700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อาหาร (สถานที่เอกชน) ครบ3มื้อ
ไม่เกิน 316 บาท/มื้อ/คน
ไม่เกิน 950 บาท/วัน/คน</t>
        </r>
      </text>
    </comment>
    <comment ref="N29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อาหาร (สถานที่เอกชน) ครบ3มื้อ
ไม่เกิน 316 บาท/มื้อ/คน
ไม่เกิน 950 บาท/วัน/คน</t>
        </r>
      </text>
    </comment>
    <comment ref="N30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 xml:space="preserve">
ค่าเบี้ยเลี้ยง 240 บาท/วัน/คน</t>
        </r>
        <r>
          <rPr>
            <sz val="9"/>
            <color indexed="81"/>
            <rFont val="Tahoma"/>
            <family val="2"/>
          </rPr>
          <t xml:space="preserve">
หากมีเลี้ยงอาหารบางมื้อให้ตัดออกมื้อละ 80 บาท
(การคำนวณให้นับตั้งแต่สถานที่อยู่หรือสถานที่ราชการปกติ(ไป-กลับ) นับได้24ชม. นับเป็น1วัน /ส่วนที่เกิน24ชม.ถ้าเกิน12ชม.นับเป็น1วัน หากไม่เกิน12ชม.ตัดทิ้ง)</t>
        </r>
      </text>
    </comment>
    <comment ref="N3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ค่าที่พัก (พักคู่) 
900 บาท/คืน/คน</t>
        </r>
      </text>
    </comment>
    <comment ref="N32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ค่าที่พัก (พักเดี่ยว) 
1,450 บาท/คืน/คน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6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จ่ายค่าพาหนะรับจ้าง รับ-ส่ง วิทยากรได้</t>
        </r>
        <r>
          <rPr>
            <sz val="9"/>
            <color indexed="81"/>
            <rFont val="Tahoma"/>
            <family val="2"/>
          </rPr>
          <t xml:space="preserve">
เขตติดต่อกรุงเทพ 7 
ปทุมธานี,นนทบุรี,นครปฐม,ฉะเชิงเทรา,สมุทรปราการ,สมุทรสงคราม,สมุทรสาคร</t>
        </r>
      </text>
    </comment>
    <comment ref="N37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แนบเอกสารเพิ่มเติม : ระยะเส้นทางแผนที่จากกรมทางหลวง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8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(เฉพาะรถยนต์ราชการ)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1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เฉพาะรถยนต์ราชการ หรือยืมรถราชการ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รัชชานนท์ แก้วจุลพัฒน์</author>
    <author>อุไรพรรณ  มณบุปผา</author>
  </authors>
  <commentList>
    <comment ref="N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วิยากรภาคเอกชน (บรรยาย/อภิปราย/ปฏิบัติการ) 1,200 บาท
#กรณีสูงกว่าอัตราที่ระเบียบฯ กำหนด จึงอาศัยระเบียบกระทรวงการคลังว่าด้วยค่าใช้จ่ายในการฝึกอบรม  การจัดงาน และการประชุม ระหว่างประเทศ (ฉบับที่ 3) พ.ศ. 2555 ข้อ 14 (2) อัตราค่าสมนาคุณวิทยากร กรณีที่จำเป็นต้องใช้วิทยากรที่มีความรู้ ความสามารถ และประสบการณ์เป็นพิเศษ เพื่อเป็นประโยชน์ในการฝึกอบรมตามโครงการหรือหลักสูตรที่กำหนดจะให้วิทยากรได้รับค่าสมนาคุณสูงกว่าอัตราที่กำหนดก็ได้ โดยให้อยู่ในดุลยพินิจของหัวหน้าส่วนราชการ
#เอกสารแนบเพิ่มเติม ประสบการณ์ในการทำงาน</t>
        </r>
      </text>
    </comment>
    <comment ref="N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วิทยากรที่เป็นบุคลากรภาครัฐ 
(บรรยาย/อภิปราย/ปฏิบัติ)  600 บาท </t>
        </r>
      </text>
    </comment>
    <comment ref="N1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วิทยากรภายใน มทร.ธัญบุรี 
ต่างคณะ/ต่างหน่วยงาน 
(บรรยาย) 600 บาท
</t>
        </r>
      </text>
    </comment>
    <comment ref="N1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วิทยากรภายใน มทร.ธัญบุรี 
ต่างคณะ/ต่างหน่วยงาน
(อภิปราย/ปฏิบัติ) 300 บาท</t>
        </r>
      </text>
    </comment>
    <comment ref="N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(บรรยาย) 300 บาท</t>
        </r>
      </text>
    </comment>
    <comment ref="N1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วิทยากรภายในหน่วยงานผู้จัด 
(อภิปราย/ปฏิบัติ) 200 บาท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(สถานที่ของราชการ) 
30 บาท/มื้อ/คน</t>
        </r>
      </text>
    </comment>
    <comment ref="N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ค่าเครื่องดื่มและอาหารว่าง
(สถานที่ของเอกชน)
50 บาท/มื้อ/คน</t>
        </r>
      </text>
    </comment>
    <comment ref="N1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ไม่ครบมื้อ
ไม่เกิน 150 บาท/มื้อ/คน
ไม่เกิน 300 บาท/วัน/คน</t>
        </r>
      </text>
    </comment>
    <comment ref="N1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อาหาร (สถานที่เอกชน) ไม่ครบมื้อ
ไม่เกิน 300 บาท/มื้อ/คน
ไม่เกิน 600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อาหาร (สถานที่ราชการ) ครบ3มื้อ
ไม่เกิน 166 บาท/มื้อ/คน
ไม่เกิน 500 บาท/วัน/คน</t>
        </r>
      </text>
    </comment>
    <comment ref="N2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อาหาร (สถานที่เอกชน) ครบ3มื้อ
ไม่เกิน 266 บาท/มื้อ/คน
ไม่เกิน 800 บาท/วัน/คน</t>
        </r>
      </text>
    </comment>
    <comment ref="N22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
ค่าเบี้ยเลี้ยง 240 บาท/วัน/คน</t>
        </r>
        <r>
          <rPr>
            <sz val="9"/>
            <color indexed="81"/>
            <rFont val="Tahoma"/>
            <family val="2"/>
          </rPr>
          <t xml:space="preserve">
หากมีเลี้ยงอาหารบางมื้อให้ตัดออกมื้อละ 80 บาท
(การคำนวณให้นับตั้งแต่สถานที่อยู่หรือสถานที่ราชการปกติ(ไป-กลับ) นับได้24ชม. นับเป็น1วัน /ส่วนที่เกิน24ชม.ถ้าเกิน12ชม.นับเป็น1วัน หากไม่เกิน12ชม.ตัดทิ้ง)</t>
        </r>
      </text>
    </comment>
    <comment ref="N2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ค่าที่พัก (พักคู่) 
750 บาท/คืน/คน</t>
        </r>
      </text>
    </comment>
    <comment ref="N24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ค่าที่พัก (พักเดี่ยว) 
1,200 บาท/คืน/คน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จ่ายค่าพาหนะรับจ้าง รับ-ส่ง วิทยากรได้</t>
        </r>
        <r>
          <rPr>
            <sz val="9"/>
            <color indexed="81"/>
            <rFont val="Tahoma"/>
            <family val="2"/>
          </rPr>
          <t xml:space="preserve">
เขตติดต่อกรุงเทพ 7 
ปทุมธานี,นนทบุรี,นครปฐม,ฉะเชิงเทรา,สมุทรปราการ,สมุทรสงคราม,สมุทรสาคร</t>
        </r>
      </text>
    </comment>
    <comment ref="N28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แนบเอกสารเพิ่มเติม : ระยะเส้นทางแผนที่จากกรมทางหลวง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9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(เฉพาะรถยนต์ราชการ)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เฉพาะรถยนต์ราชการ หรือยืมรถราชการ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อุไรพรรณ  มณบุปผา</author>
  </authors>
  <commentList>
    <comment ref="N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บุคลากร มทร.ธัญบุรี 
ไม่เกิน 400 บาท/วัน/คน</t>
        </r>
        <r>
          <rPr>
            <sz val="9"/>
            <color indexed="81"/>
            <rFont val="Tahoma"/>
            <family val="2"/>
          </rPr>
          <t xml:space="preserve">
*คกก.ตัดสิน ต้องไม่เป็นผู้รับผิดชอบในการจัดงาน (ไม่ใช่ผู้จัดคก. และไม่ใช่ผู้มีรายชื่อในคกก.ดำเนินงาน)</t>
        </r>
      </text>
    </comment>
    <comment ref="N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บุคคลหน่วยงานรัฐ (อื่น)
ไม่เกิน 800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บุคลากร หน่วยงานเอกชน
ไม่เกิน 1,200 บาท/วัน/คน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วันปกติ   ชม.ละ 50 บาท ไม่เกิน3ชม.</t>
        </r>
        <r>
          <rPr>
            <sz val="9"/>
            <color indexed="81"/>
            <rFont val="Tahoma"/>
            <family val="2"/>
          </rPr>
          <t xml:space="preserve">
(สำหรับหน่วยงาน) หรือไม่เกิน 4 ชม.(สำหรับคณะที่เปิดสอนหลัง16.30น.และหน่วยงานที่มีเวลาปิดชัดเจนหรือกรณีเร่งด่วนให้ขออนุมัติต่อมหาวิทยาลัยพร้อมเหตุผลประกอบ)
</t>
        </r>
        <r>
          <rPr>
            <b/>
            <sz val="9"/>
            <color indexed="81"/>
            <rFont val="Tahoma"/>
            <family val="2"/>
          </rPr>
          <t>วันหยุด   ชม.ละ 60 บาท ไม่เกิน7ชม.</t>
        </r>
        <r>
          <rPr>
            <sz val="9"/>
            <color indexed="81"/>
            <rFont val="Tahoma"/>
            <family val="2"/>
          </rPr>
          <t xml:space="preserve">
ต้องได้รับอนุมัติจากหัวหน้าส่วนราชการ พร้อมระบุเหตุผล และผู้ควบคุมงาน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ไม่เกิน 300 บาท/วัน/คน 
</t>
        </r>
        <r>
          <rPr>
            <b/>
            <sz val="8"/>
            <color indexed="81"/>
            <rFont val="Tahoma"/>
            <family val="2"/>
          </rPr>
          <t>ไม่เกิน 7 ชม.ต่อวัน ไม่รวมหยุดพัก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ไม่เกิน 150 บาท/วัน/คน </t>
        </r>
        <r>
          <rPr>
            <b/>
            <sz val="8"/>
            <color indexed="81"/>
            <rFont val="Tahoma"/>
            <family val="2"/>
          </rPr>
          <t>ไม่น้อยกว่า 3.5ชม.ต่อวัน</t>
        </r>
        <r>
          <rPr>
            <sz val="9"/>
            <color indexed="81"/>
            <rFont val="Tahoma"/>
            <family val="2"/>
          </rPr>
          <t xml:space="preserve">
ต้องได้รับอนุมัติจากหัวหน้าส่วนราชการ พร้อมระบุเหตุผล และผู้ควบคุมงาน</t>
        </r>
      </text>
    </comment>
    <comment ref="N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ไม่เกิน 50 บาท/วัน/คน</t>
        </r>
        <r>
          <rPr>
            <sz val="9"/>
            <color indexed="81"/>
            <rFont val="Tahoma"/>
            <family val="2"/>
          </rPr>
          <t xml:space="preserve">
สำหรับ ประธานในพิธี แขกผู้มีเกียรติและผู้ติดตาม ผู้เข้าร่วมงาน และเจ้าหน้าที่
</t>
        </r>
      </text>
    </comment>
    <comment ref="N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ไม่เกิน 150 บาท/วัน/คน
</t>
        </r>
        <r>
          <rPr>
            <sz val="9"/>
            <color indexed="81"/>
            <rFont val="Tahoma"/>
            <family val="2"/>
          </rPr>
          <t xml:space="preserve">สำหรับ ประธานในพิธี แขกผู้มีเกียรติและผู้ติดตาม ผู้เข้าร่วมงาน และเจ้าหน้าที่
</t>
        </r>
      </text>
    </comment>
    <comment ref="N18" authorId="0" shapeId="0" xr:uid="{00000000-0006-0000-0300-000008000000}">
      <text>
        <r>
          <rPr>
            <b/>
            <sz val="9"/>
            <color indexed="81"/>
            <rFont val="Tahoma"/>
            <charset val="222"/>
          </rPr>
          <t>ค่าที่พัก (พักคู่) 
900 บาท/คืน/คน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N19" authorId="0" shapeId="0" xr:uid="{00000000-0006-0000-0300-000009000000}">
      <text>
        <r>
          <rPr>
            <b/>
            <sz val="9"/>
            <color indexed="81"/>
            <rFont val="Tahoma"/>
            <charset val="222"/>
          </rPr>
          <t>ค่าที่พัก (พักเดี่ยว) 
1,450 บาท/คืน/คน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N20" authorId="0" shapeId="0" xr:uid="{00000000-0006-0000-0300-00000A000000}">
      <text>
        <r>
          <rPr>
            <b/>
            <sz val="9"/>
            <color indexed="81"/>
            <rFont val="Tahoma"/>
            <charset val="222"/>
          </rPr>
          <t>ค่าที่พัก (พักคู่) 
750 บาท/คืน/คน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N21" authorId="0" shapeId="0" xr:uid="{00000000-0006-0000-0300-00000B000000}">
      <text>
        <r>
          <rPr>
            <b/>
            <sz val="9"/>
            <color indexed="81"/>
            <rFont val="Tahoma"/>
            <charset val="222"/>
          </rPr>
          <t>ค่าที่พัก (พักเดี่ยว) 
1,200 บาท/คืน/คน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N2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ไม่เกิน 50,000 บาท/โครงการ</t>
        </r>
        <r>
          <rPr>
            <sz val="9"/>
            <color indexed="81"/>
            <rFont val="Tahoma"/>
            <family val="2"/>
          </rPr>
          <t xml:space="preserve"> 
หากเกินอัตรา ให้ขออนุมัติต่ออธิการบดี 
พร้อมระบุเหตุผลความจำเป็น</t>
        </r>
      </text>
    </comment>
    <comment ref="N2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ชิ้นละไม่เกิน 2,000 บาท
</t>
        </r>
        <r>
          <rPr>
            <sz val="9"/>
            <color indexed="81"/>
            <rFont val="Tahoma"/>
            <family val="2"/>
          </rPr>
          <t xml:space="preserve">ให้แก่ผู้ชนะการประกวด/แข่งขัน
</t>
        </r>
      </text>
    </comment>
  </commentList>
</comments>
</file>

<file path=xl/sharedStrings.xml><?xml version="1.0" encoding="utf-8"?>
<sst xmlns="http://schemas.openxmlformats.org/spreadsheetml/2006/main" count="584" uniqueCount="122">
  <si>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</si>
  <si>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</si>
  <si>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</si>
  <si>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</si>
  <si>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</si>
  <si>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</si>
  <si>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</si>
  <si>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</si>
  <si>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</si>
  <si>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</si>
  <si>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</si>
  <si>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</si>
  <si>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วัน</t>
  </si>
  <si>
    <t>รุ่น</t>
  </si>
  <si>
    <t>อัตรา</t>
  </si>
  <si>
    <t>เป้าหมายที่ดำเนินการ</t>
  </si>
  <si>
    <t>รายการ</t>
  </si>
  <si>
    <t>รายละเอียดการคำนวณค่าใช้จ่ายโครงการฝึกอบรม  สัมมนา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</si>
  <si>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</si>
  <si>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</si>
  <si>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</si>
  <si>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</si>
  <si>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จำนวนรุ่น</t>
  </si>
  <si>
    <t>หน่วย(รุ่น)</t>
  </si>
  <si>
    <t>ค่าวัสดุ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</si>
  <si>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</si>
  <si>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</si>
  <si>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 xml:space="preserve">ค่าวัสดุ (ระบุรายการวัสดุ ) </t>
  </si>
  <si>
    <t>ค่าอาหาร(สถานที่ของเอกชน) จัดครบทุกมื้อ</t>
  </si>
  <si>
    <t>ค่าอาหาร (สถานที่ของราชการ) จัดครบทุกมื้อ</t>
  </si>
  <si>
    <t>ชิ้น</t>
  </si>
  <si>
    <t>รายละเอียดการคำนวณค่าใช้จ่ายโครงการจัดงาน</t>
  </si>
  <si>
    <t>ตรวจ</t>
  </si>
  <si>
    <t>สอบ</t>
  </si>
  <si>
    <t>งบประมาณทั้งสิ้น</t>
  </si>
  <si>
    <t>ค่าตอบแทนวิทยากรภาคเอกชน (บรรยาย/อภิปราย/ปฏิบัติ)</t>
  </si>
  <si>
    <t>ค่าตอบแทนวิทยากรที่เป็นบุคลากรภาครัฐ (บรรยาย/อภิปราย/ปฏิบัติ)</t>
  </si>
  <si>
    <t>บาท/คน</t>
  </si>
  <si>
    <t>ค่าตอบแทนวิทยากรภายใน มทร.ธัญบุรี (บรรยาย)</t>
  </si>
  <si>
    <t>ค่าตอบแทนวิทยากรภายในหน่วยงาน/คณะ ของผู้จัด (บรรยาย)</t>
  </si>
  <si>
    <t>ค่าตอบแทนวิทยากรภายใน มทร.ธัญบุรี (อภิปราย/ปฏิบัติ)</t>
  </si>
  <si>
    <t>ค่าตอบแทนวิทยากรภายในหน่วยงาน/คณะ ของผู้จัด (อภิปราย/ปฏิบัติ)</t>
  </si>
  <si>
    <t>ค่าจ้างเหมารถตู้/ค่าจ้างเหมารถโดยสารปรับอากาศ</t>
  </si>
  <si>
    <t>ห้อง</t>
  </si>
  <si>
    <t>คืน</t>
  </si>
  <si>
    <t>คัน</t>
  </si>
  <si>
    <t>ตอบแทนอาจารย์เจ้าหน้าที่ปฏิบัติงานนอกเวลาราชการ</t>
  </si>
  <si>
    <t>ค่าอาหารว่างและเครื่องดื่ม สถานที่ของราชการ</t>
  </si>
  <si>
    <t>ค่าอาหารว่างและเครื่องดื่ม สถานที่ของเอกชน</t>
  </si>
  <si>
    <t>บาท/ชิ้น</t>
  </si>
  <si>
    <t>บาท/โครงการ</t>
  </si>
  <si>
    <t>ค่าจ้างทำป้ายไวนิล (ประชาสัมพันธ์งาน)</t>
  </si>
  <si>
    <t>ใบสำคัญรับเงิน และเอกสาร ร่วมกับคกก.ตัดสิน</t>
  </si>
  <si>
    <t>เอกสาร</t>
  </si>
  <si>
    <t>ประกอบ</t>
  </si>
  <si>
    <t>หลักฐาน 1.ใบลงชื่อปฎิบัติงาน 2 ใบสำคัญรับเงิน (กรณีรับเป็นเงินสด) หรือ แบบคำขอรับเงินผ่านธนาคาร (กรณีโอนเงินเข้าบัญชีผ่านธนาคารนศ.)</t>
  </si>
  <si>
    <t>โครงการ</t>
  </si>
  <si>
    <t>หลักฐาน 4 รายการ ได้แก่ 
1.ใบประกาศเชิญชวนเข้าร่วมแข่งขัน ระบุ กติกาและเงินรางวัล 
2.ใบลงทะเบียนเข้าร่วมแข่งขัน 
3.ใบสรุปผลคะแนนตัดสิน ลงนามคกก.ตัดสินทุกคนร่วมกัน
4.ใบสำคัญรับเงิน</t>
  </si>
  <si>
    <t xml:space="preserve">หลักฐาน 1.ใบลงชื่อปฏิบัติงาน 2.ใบหลักฐานการจ่ายเงิน </t>
  </si>
  <si>
    <t>หลักฐาน 1. หนังสือเชิญ 2.ใบลงทะเบียนเข้าร่วมงาน 3.บิลเงินสด หรือใบเสร็จรับเงิน (กรณีไม่มีทั้ง2อย่าง ให้ใช้ใบรับรองแทนใบเสร็จรับเงินร่วมกับใบสำคัญรับเงินคู่กัน)</t>
  </si>
  <si>
    <t>หลักฐานประกอบการเบิกจ่าย และอัตราค่าใช้จ่าย (จัดงาน)</t>
  </si>
  <si>
    <t>หลักฐานประกอบการเบิกจ่าย และอัตราค่าใช้จ่าย (ฝึกอบรม)</t>
  </si>
  <si>
    <t>https://drive.google.com/file/d/1YQ2MIa_1J1qhJPwkhZmZHZIMH9Gg-Lji/view</t>
  </si>
  <si>
    <t>https://drive.google.com/file/d/1PXlyflD44OsaEHuPS535QSzUXdaY4wCj/view</t>
  </si>
  <si>
    <t xml:space="preserve">ค่าตอบแทน                                                    </t>
  </si>
  <si>
    <t xml:space="preserve">ค่าตอบแทน                                                                    </t>
  </si>
  <si>
    <t xml:space="preserve">ค่าเบี้ยเลี้ยง                                                                            </t>
  </si>
  <si>
    <t xml:space="preserve">ค่าที่พัก (พักคู่)                                                                       </t>
  </si>
  <si>
    <t xml:space="preserve">ค่าที่พัก (พักเดี่ยว)                                                       </t>
  </si>
  <si>
    <t xml:space="preserve">ค่าบัตรโดยสารเครื่องบิน (ชั้นประหยัด)                        </t>
  </si>
  <si>
    <t xml:space="preserve">ค่าเบี้ยเลี้ยง                                                                    </t>
  </si>
  <si>
    <t xml:space="preserve">ค่าที่พัก (พักคู่)                                                                </t>
  </si>
  <si>
    <t xml:space="preserve">ค่าที่พัก (พักเดี่ยว)                                                            </t>
  </si>
  <si>
    <t xml:space="preserve">ค่าเช่าห้องประชุม                                                             </t>
  </si>
  <si>
    <t xml:space="preserve">ค่าผ่านทางพิเศษ                                                             </t>
  </si>
  <si>
    <t xml:space="preserve">ค่าบัตรโดยสารเครื่องบิน (สามารถเบิกชั้นธุรกิจได้)                        </t>
  </si>
  <si>
    <t xml:space="preserve">ค่าเช่าห้องประชุม                                                               </t>
  </si>
  <si>
    <t xml:space="preserve">ค่าน้ำมันเชื้อเพลิง                                                         </t>
  </si>
  <si>
    <t xml:space="preserve">ค่าผ่านทางพิเศษ                              </t>
  </si>
  <si>
    <t xml:space="preserve">ค่าเบี้ยเลี้ยง                                                </t>
  </si>
  <si>
    <t xml:space="preserve">ค่าที่พัก (พักคู่)                                             </t>
  </si>
  <si>
    <t xml:space="preserve">ค่าเช่าห้องประชุม                                      </t>
  </si>
  <si>
    <t xml:space="preserve">ค่าผ่านทางพิเศษ                                    </t>
  </si>
  <si>
    <t xml:space="preserve">ตอบแทนนักศึกษาช่วยปฏิบัติราชการ           </t>
  </si>
  <si>
    <t xml:space="preserve">ค่าอาหารว่างและเครื่องดื่ม                              </t>
  </si>
  <si>
    <t xml:space="preserve">ค่าอาหาร                                                </t>
  </si>
  <si>
    <t>ค่าที่พัก (พักคู่)         ผู้เข้าร่วมงานประเภท ข</t>
  </si>
  <si>
    <t>ค่าที่พัก (พักเดี่ยว)    ผู้เข้าร่วมงานประเภท ข                                                .</t>
  </si>
  <si>
    <t>ค่าที่พัก (พักคู่)         ผู้เข้าร่วมงานประเภท ค</t>
  </si>
  <si>
    <t xml:space="preserve">ค่าที่พัก (พักเดี่ยว)    ผู้เข้าร่วมงานประเภท ค                                                </t>
  </si>
  <si>
    <t xml:space="preserve">ค่าใช้จ่ายพิธีทางศาสนา - พุทธ                    </t>
  </si>
  <si>
    <t xml:space="preserve">ค่าใช้จ่ายพิธีทางศาสนา - พราหมณ์              </t>
  </si>
  <si>
    <t xml:space="preserve">เงินรางวัล                                            </t>
  </si>
  <si>
    <t xml:space="preserve">ค่าจ้างทำโล่ หรือถ้วยรางวัล                 </t>
  </si>
  <si>
    <t xml:space="preserve">ค่าจ้างทำใบประกาศเกียรติคุณ                    </t>
  </si>
  <si>
    <t xml:space="preserve">ค่าจ้างเหมาจัดโครงการ                             </t>
  </si>
  <si>
    <t xml:space="preserve">ค่าจ้างตกแต่งเวที                                   </t>
  </si>
  <si>
    <t xml:space="preserve">ค่าจ้างจัดและตกแต่งบูธ                          </t>
  </si>
  <si>
    <t xml:space="preserve">ค่าเช่าเครื่องเสียง และระบบแสง สี เสียง      </t>
  </si>
  <si>
    <t xml:space="preserve">ค่าตอบแทนคณะกรรมการตัดสิน บุคคลจากหน่วยงานรัฐ อื่น                           </t>
  </si>
  <si>
    <t xml:space="preserve">ค่าตอบแทนคณะกรรมการตัดสิน บุคคลจากเอกชน                                        </t>
  </si>
  <si>
    <r>
      <t>ค่าใช้สอย</t>
    </r>
    <r>
      <rPr>
        <b/>
        <sz val="14"/>
        <rFont val="TH SarabunPSK"/>
        <family val="2"/>
      </rPr>
      <t xml:space="preserve"> (คชจ.ที่ใช้ฝึกอบรม เช่น ค่าที่พัก/ค่าพาหนะ/ค่าอาหารหรือเบี้ยเลี้ยง และอื่นๆ ให้เบิกเหมือนกันทุกคนรวมถึงคนขับรถ)</t>
    </r>
  </si>
  <si>
    <t>ค่าอาหารว่างและเครื่องดื่ม สถานที่ของราชการ วิทยากร</t>
  </si>
  <si>
    <t>ค่าอาหารว่างและเครื่องดื่ม สถานที่ของเอกชน วิทยากร</t>
  </si>
  <si>
    <t>เที่ยว</t>
  </si>
  <si>
    <t>บาท/กิโลเมตร</t>
  </si>
  <si>
    <t>กิโลเมตร</t>
  </si>
  <si>
    <r>
      <t>ค่าใช้สอย</t>
    </r>
    <r>
      <rPr>
        <b/>
        <sz val="14"/>
        <rFont val="TH SarabunPSK"/>
        <family val="2"/>
      </rPr>
      <t xml:space="preserve"> </t>
    </r>
  </si>
  <si>
    <t xml:space="preserve">ค่าตอบแทนการปฎิบัติงานนอกเวลาราชการและตอบแทนนักศึกษาช่วยปฏิบัติราชการ                                                                                                                </t>
  </si>
  <si>
    <t xml:space="preserve">ค่าตอบแทนคณะกรรมการตัดสิน                                                                                                                                         </t>
  </si>
  <si>
    <r>
      <t xml:space="preserve">ค่าอาหาร (สถานที่ของราชการ) </t>
    </r>
    <r>
      <rPr>
        <sz val="14"/>
        <rFont val="TH Sarabun New"/>
        <family val="2"/>
      </rPr>
      <t>จัดไม่ครบทุกมื้อ</t>
    </r>
  </si>
  <si>
    <r>
      <t>ค่าอาหาร(สถานที่ของเอกชน)</t>
    </r>
    <r>
      <rPr>
        <sz val="14"/>
        <rFont val="TH Sarabun New"/>
        <family val="2"/>
      </rPr>
      <t xml:space="preserve"> จัดไม่ครบทุกมื้อ</t>
    </r>
  </si>
  <si>
    <r>
      <t xml:space="preserve">ค่าแท็กซี่ </t>
    </r>
    <r>
      <rPr>
        <sz val="14"/>
        <rFont val="TH Sarabun New"/>
        <family val="2"/>
      </rPr>
      <t>(เบิกจ่ายตามจริง ไม่เกิน 500 บาท 
ยกเว้นเขตติดต่อที่ผ่านกรุงเทพ ไม่เกิน 600 บาท)</t>
    </r>
  </si>
  <si>
    <r>
      <t xml:space="preserve">ชดเชยค่าพาหนะส่วนตัว </t>
    </r>
    <r>
      <rPr>
        <sz val="14"/>
        <rFont val="TH Sarabun New"/>
        <family val="2"/>
      </rPr>
      <t>(ใช้ตลอดเส้นทาง ทั้งไปและกลับ*ระบุเหตุผลเสนอหัวหน้าส่วนราชการประกอบ*)</t>
    </r>
  </si>
  <si>
    <t xml:space="preserve">ชื่อ โครงการ/กิจกรรม </t>
  </si>
  <si>
    <r>
      <t>ค่าอาหาร(สถานที่ของเอกชน)</t>
    </r>
    <r>
      <rPr>
        <sz val="14"/>
        <rFont val="TH Sarabun New"/>
        <family val="2"/>
      </rPr>
      <t xml:space="preserve"> จัดไม่ครบทุกมื้อ วิทยากร</t>
    </r>
  </si>
  <si>
    <r>
      <rPr>
        <sz val="14"/>
        <color theme="1"/>
        <rFont val="TH Sarabun New"/>
        <family val="2"/>
      </rPr>
      <t>เงินชดเชยค่าพาหนะส่วนตัว</t>
    </r>
    <r>
      <rPr>
        <sz val="8"/>
        <color theme="1"/>
        <rFont val="TH Sarabun New"/>
        <family val="2"/>
      </rPr>
      <t xml:space="preserve"> </t>
    </r>
    <r>
      <rPr>
        <sz val="8"/>
        <rFont val="TH Sarabun New"/>
        <family val="2"/>
      </rPr>
      <t>(ใช้ตลอดเส้นทาง ทั้งไปและกลับ*ระบุเหตุผลเสนอหัวหน้าส่วนราชการประกอบ*)</t>
    </r>
  </si>
  <si>
    <r>
      <rPr>
        <sz val="14"/>
        <color theme="1"/>
        <rFont val="TH Sarabun New"/>
        <family val="2"/>
      </rPr>
      <t>ค่าแท็กซี่</t>
    </r>
    <r>
      <rPr>
        <sz val="10"/>
        <color theme="1"/>
        <rFont val="TH Sarabun New"/>
        <family val="2"/>
      </rPr>
      <t xml:space="preserve"> </t>
    </r>
    <r>
      <rPr>
        <sz val="10"/>
        <rFont val="TH Sarabun New"/>
        <family val="2"/>
      </rPr>
      <t>(เบิกจ่ายตามจริง ไม่เกิน 500 บาท ยกเว้นเขตติดต่อที่ผ่านกรุงเทพ ไม่เกิน 600 บาท)</t>
    </r>
  </si>
  <si>
    <r>
      <t>ค่าแท็กซี่</t>
    </r>
    <r>
      <rPr>
        <sz val="10"/>
        <color theme="1"/>
        <rFont val="TH Sarabun New"/>
        <family val="2"/>
      </rPr>
      <t xml:space="preserve"> </t>
    </r>
    <r>
      <rPr>
        <sz val="10"/>
        <rFont val="TH Sarabun New"/>
        <family val="2"/>
      </rPr>
      <t>(เบิกจ่ายตามจริง ไม่เกิน 500 บาท ยกเว้นเขตติดต่อที่ผ่านกรุงเทพ ไม่เกิน 600 บาท)</t>
    </r>
  </si>
  <si>
    <r>
      <t>เงินชดเชยค่าพาหนะส่วนตัว</t>
    </r>
    <r>
      <rPr>
        <sz val="8"/>
        <color theme="1"/>
        <rFont val="TH Sarabun New"/>
        <family val="2"/>
      </rPr>
      <t xml:space="preserve"> </t>
    </r>
    <r>
      <rPr>
        <sz val="8"/>
        <rFont val="TH Sarabun New"/>
        <family val="2"/>
      </rPr>
      <t>(ใช้ตลอดเส้นทาง ทั้งไปและกลับ*ระบุเหตุผลเสนอหัวหน้าส่วนราชการประกอบ*)</t>
    </r>
  </si>
  <si>
    <r>
      <t xml:space="preserve">ค่าตอบแทนคณะกรรมการตัดสิน บุคลากร มทร.ธัญบุรี </t>
    </r>
    <r>
      <rPr>
        <sz val="11"/>
        <color theme="1"/>
        <rFont val="TH Sarabun New"/>
        <family val="2"/>
      </rPr>
      <t xml:space="preserve">(ต้องไม่มีหน้าที่รับผิดชอบในการจัดงาน) </t>
    </r>
  </si>
  <si>
    <t>หน่วยงาน คณะพยาบาลศาสตร์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</si>
</sst>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_);\(&quot;$&quot;#,##0\)"/>
    <numFmt numFmtId="166" formatCode="&quot;$&quot;#,##0.00_);[Red]\(&quot;$&quot;#,##0.00\)"/>
    <numFmt numFmtId="167" formatCode="_-* #,##0_-;\-* #,##0_-;_-* &quot;-&quot;??_-;_-@_-"/>
    <numFmt numFmtId="168" formatCode="[$-101041E]d\ mmm\ yy;@"/>
    <numFmt numFmtId="169" formatCode="_(* #,##0_);_(* \(#,##0\);_(* &quot;-&quot;??_);_(@_)"/>
    <numFmt numFmtId="170" formatCode="\ช\ช\:\น\น\:\ท\ท"/>
    <numFmt numFmtId="171" formatCode="_-* #,##0.0_-;\-* #,##0.0_-;_-* &quot;-&quot;?_-;_-@_-"/>
    <numFmt numFmtId="172" formatCode="0.00000&quot;  &quot;"/>
    <numFmt numFmtId="173" formatCode="#,##0.00&quot; F&quot;_);\(#,##0.00&quot; F&quot;\)"/>
    <numFmt numFmtId="174" formatCode="#,##0&quot; $&quot;;\-#,##0&quot; $&quot;"/>
    <numFmt numFmtId="175" formatCode="\t0%"/>
    <numFmt numFmtId="176" formatCode="&quot;ฃ&quot;#,##0.00;\-&quot;ฃ&quot;#,##0.00"/>
    <numFmt numFmtId="177" formatCode="_-* #,##0.0_-;\-* #,##0.0_-;_-* &quot;-&quot;??_-;_-@_-"/>
  </numFmts>
  <fonts count="86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PSK"/>
      <family val="2"/>
    </font>
    <font>
      <b/>
      <sz val="8"/>
      <color indexed="81"/>
      <name val="Tahoma"/>
      <family val="2"/>
    </font>
    <font>
      <u/>
      <sz val="14"/>
      <color theme="10"/>
      <name val="Cordia New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0"/>
      <color theme="1"/>
      <name val="TH Sarabun New"/>
      <family val="2"/>
    </font>
    <font>
      <sz val="8"/>
      <name val="TH Sarabun New"/>
      <family val="2"/>
    </font>
    <font>
      <sz val="8"/>
      <color theme="1"/>
      <name val="TH Sarabun New"/>
      <family val="2"/>
    </font>
    <font>
      <sz val="10"/>
      <name val="TH Sarabun New"/>
      <family val="2"/>
    </font>
    <font>
      <sz val="11"/>
      <color theme="1"/>
      <name val="TH Sarabun New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05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5" fillId="0" borderId="0" applyBorder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3" fontId="8" fillId="0" borderId="4" applyFont="0" applyBorder="0"/>
    <xf numFmtId="0" fontId="7" fillId="3" borderId="0" applyNumberFormat="0" applyBorder="0" applyAlignment="0" applyProtection="0"/>
    <xf numFmtId="168" fontId="7" fillId="3" borderId="0" applyNumberFormat="0" applyBorder="0" applyAlignment="0" applyProtection="0"/>
    <xf numFmtId="168" fontId="9" fillId="3" borderId="0" applyNumberFormat="0" applyBorder="0" applyAlignment="0" applyProtection="0"/>
    <xf numFmtId="0" fontId="7" fillId="4" borderId="0" applyNumberFormat="0" applyBorder="0" applyAlignment="0" applyProtection="0"/>
    <xf numFmtId="168" fontId="7" fillId="4" borderId="0" applyNumberFormat="0" applyBorder="0" applyAlignment="0" applyProtection="0"/>
    <xf numFmtId="168" fontId="9" fillId="5" borderId="0" applyNumberFormat="0" applyBorder="0" applyAlignment="0" applyProtection="0"/>
    <xf numFmtId="0" fontId="7" fillId="6" borderId="0" applyNumberFormat="0" applyBorder="0" applyAlignment="0" applyProtection="0"/>
    <xf numFmtId="168" fontId="7" fillId="6" borderId="0" applyNumberFormat="0" applyBorder="0" applyAlignment="0" applyProtection="0"/>
    <xf numFmtId="168" fontId="9" fillId="7" borderId="0" applyNumberFormat="0" applyBorder="0" applyAlignment="0" applyProtection="0"/>
    <xf numFmtId="0" fontId="7" fillId="8" borderId="0" applyNumberFormat="0" applyBorder="0" applyAlignment="0" applyProtection="0"/>
    <xf numFmtId="168" fontId="7" fillId="8" borderId="0" applyNumberFormat="0" applyBorder="0" applyAlignment="0" applyProtection="0"/>
    <xf numFmtId="168" fontId="9" fillId="9" borderId="0" applyNumberFormat="0" applyBorder="0" applyAlignment="0" applyProtection="0"/>
    <xf numFmtId="0" fontId="7" fillId="10" borderId="0" applyNumberFormat="0" applyBorder="0" applyAlignment="0" applyProtection="0"/>
    <xf numFmtId="168" fontId="7" fillId="10" borderId="0" applyNumberFormat="0" applyBorder="0" applyAlignment="0" applyProtection="0"/>
    <xf numFmtId="168" fontId="9" fillId="3" borderId="0" applyNumberFormat="0" applyBorder="0" applyAlignment="0" applyProtection="0"/>
    <xf numFmtId="0" fontId="7" fillId="11" borderId="0" applyNumberFormat="0" applyBorder="0" applyAlignment="0" applyProtection="0"/>
    <xf numFmtId="168" fontId="7" fillId="11" borderId="0" applyNumberFormat="0" applyBorder="0" applyAlignment="0" applyProtection="0"/>
    <xf numFmtId="168" fontId="9" fillId="4" borderId="0" applyNumberFormat="0" applyBorder="0" applyAlignment="0" applyProtection="0"/>
    <xf numFmtId="0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9" fillId="13" borderId="0" applyNumberFormat="0" applyBorder="0" applyAlignment="0" applyProtection="0"/>
    <xf numFmtId="0" fontId="7" fillId="5" borderId="0" applyNumberFormat="0" applyBorder="0" applyAlignment="0" applyProtection="0"/>
    <xf numFmtId="168" fontId="7" fillId="5" borderId="0" applyNumberFormat="0" applyBorder="0" applyAlignment="0" applyProtection="0"/>
    <xf numFmtId="168" fontId="9" fillId="5" borderId="0" applyNumberFormat="0" applyBorder="0" applyAlignment="0" applyProtection="0"/>
    <xf numFmtId="0" fontId="7" fillId="14" borderId="0" applyNumberFormat="0" applyBorder="0" applyAlignment="0" applyProtection="0"/>
    <xf numFmtId="168" fontId="7" fillId="14" borderId="0" applyNumberFormat="0" applyBorder="0" applyAlignment="0" applyProtection="0"/>
    <xf numFmtId="168" fontId="9" fillId="15" borderId="0" applyNumberFormat="0" applyBorder="0" applyAlignment="0" applyProtection="0"/>
    <xf numFmtId="0" fontId="7" fillId="8" borderId="0" applyNumberFormat="0" applyBorder="0" applyAlignment="0" applyProtection="0"/>
    <xf numFmtId="168" fontId="7" fillId="8" borderId="0" applyNumberFormat="0" applyBorder="0" applyAlignment="0" applyProtection="0"/>
    <xf numFmtId="168" fontId="9" fillId="16" borderId="0" applyNumberFormat="0" applyBorder="0" applyAlignment="0" applyProtection="0"/>
    <xf numFmtId="0" fontId="7" fillId="12" borderId="0" applyNumberFormat="0" applyBorder="0" applyAlignment="0" applyProtection="0"/>
    <xf numFmtId="168" fontId="7" fillId="12" borderId="0" applyNumberFormat="0" applyBorder="0" applyAlignment="0" applyProtection="0"/>
    <xf numFmtId="168" fontId="9" fillId="13" borderId="0" applyNumberFormat="0" applyBorder="0" applyAlignment="0" applyProtection="0"/>
    <xf numFmtId="0" fontId="7" fillId="17" borderId="0" applyNumberFormat="0" applyBorder="0" applyAlignment="0" applyProtection="0"/>
    <xf numFmtId="168" fontId="7" fillId="17" borderId="0" applyNumberFormat="0" applyBorder="0" applyAlignment="0" applyProtection="0"/>
    <xf numFmtId="168" fontId="9" fillId="11" borderId="0" applyNumberFormat="0" applyBorder="0" applyAlignment="0" applyProtection="0"/>
    <xf numFmtId="0" fontId="10" fillId="18" borderId="0" applyNumberFormat="0" applyBorder="0" applyAlignment="0" applyProtection="0"/>
    <xf numFmtId="168" fontId="10" fillId="18" borderId="0" applyNumberFormat="0" applyBorder="0" applyAlignment="0" applyProtection="0"/>
    <xf numFmtId="168" fontId="11" fillId="13" borderId="0" applyNumberFormat="0" applyBorder="0" applyAlignment="0" applyProtection="0"/>
    <xf numFmtId="0" fontId="10" fillId="5" borderId="0" applyNumberFormat="0" applyBorder="0" applyAlignment="0" applyProtection="0"/>
    <xf numFmtId="168" fontId="10" fillId="5" borderId="0" applyNumberFormat="0" applyBorder="0" applyAlignment="0" applyProtection="0"/>
    <xf numFmtId="168" fontId="11" fillId="5" borderId="0" applyNumberFormat="0" applyBorder="0" applyAlignment="0" applyProtection="0"/>
    <xf numFmtId="0" fontId="10" fillId="14" borderId="0" applyNumberFormat="0" applyBorder="0" applyAlignment="0" applyProtection="0"/>
    <xf numFmtId="168" fontId="10" fillId="14" borderId="0" applyNumberFormat="0" applyBorder="0" applyAlignment="0" applyProtection="0"/>
    <xf numFmtId="168" fontId="11" fillId="15" borderId="0" applyNumberFormat="0" applyBorder="0" applyAlignment="0" applyProtection="0"/>
    <xf numFmtId="0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16" borderId="0" applyNumberFormat="0" applyBorder="0" applyAlignment="0" applyProtection="0"/>
    <xf numFmtId="0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1" fillId="20" borderId="0" applyNumberFormat="0" applyBorder="0" applyAlignment="0" applyProtection="0"/>
    <xf numFmtId="0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1" fillId="11" borderId="0" applyNumberFormat="0" applyBorder="0" applyAlignment="0" applyProtection="0"/>
    <xf numFmtId="9" fontId="12" fillId="0" borderId="0"/>
    <xf numFmtId="0" fontId="13" fillId="0" borderId="0"/>
    <xf numFmtId="164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4" fillId="0" borderId="0"/>
    <xf numFmtId="173" fontId="4" fillId="0" borderId="0"/>
    <xf numFmtId="15" fontId="16" fillId="0" borderId="0"/>
    <xf numFmtId="174" fontId="4" fillId="0" borderId="0"/>
    <xf numFmtId="38" fontId="17" fillId="22" borderId="0" applyNumberFormat="0" applyBorder="0" applyAlignment="0" applyProtection="0"/>
    <xf numFmtId="0" fontId="18" fillId="0" borderId="0">
      <alignment horizontal="left"/>
    </xf>
    <xf numFmtId="0" fontId="19" fillId="0" borderId="5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>
      <alignment horizontal="center"/>
    </xf>
    <xf numFmtId="0" fontId="20" fillId="0" borderId="0">
      <alignment horizontal="center" textRotation="90"/>
    </xf>
    <xf numFmtId="0" fontId="21" fillId="0" borderId="0" applyNumberFormat="0" applyFill="0" applyBorder="0" applyAlignment="0" applyProtection="0">
      <alignment vertical="top"/>
      <protection locked="0"/>
    </xf>
    <xf numFmtId="10" fontId="17" fillId="23" borderId="3" applyNumberFormat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22" fillId="0" borderId="6"/>
    <xf numFmtId="170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23" fillId="0" borderId="0"/>
    <xf numFmtId="176" fontId="23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4" fillId="0" borderId="0"/>
    <xf numFmtId="0" fontId="4" fillId="0" borderId="0"/>
    <xf numFmtId="0" fontId="4" fillId="0" borderId="0"/>
    <xf numFmtId="168" fontId="1" fillId="0" borderId="0"/>
    <xf numFmtId="0" fontId="5" fillId="0" borderId="0"/>
    <xf numFmtId="0" fontId="25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8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8" fontId="1" fillId="0" borderId="0"/>
    <xf numFmtId="0" fontId="2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7" fillId="0" borderId="0" applyFill="0" applyBorder="0" applyProtection="0">
      <alignment horizontal="center" vertical="center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0" borderId="0"/>
    <xf numFmtId="0" fontId="27" fillId="0" borderId="0"/>
    <xf numFmtId="4" fontId="28" fillId="24" borderId="7" applyNumberFormat="0" applyProtection="0">
      <alignment vertical="center"/>
    </xf>
    <xf numFmtId="4" fontId="29" fillId="24" borderId="7" applyNumberFormat="0" applyProtection="0">
      <alignment vertical="center"/>
    </xf>
    <xf numFmtId="4" fontId="28" fillId="24" borderId="7" applyNumberFormat="0" applyProtection="0">
      <alignment horizontal="left" vertical="center" indent="1"/>
    </xf>
    <xf numFmtId="4" fontId="28" fillId="24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4" fontId="28" fillId="26" borderId="7" applyNumberFormat="0" applyProtection="0">
      <alignment horizontal="right" vertical="center"/>
    </xf>
    <xf numFmtId="4" fontId="28" fillId="27" borderId="7" applyNumberFormat="0" applyProtection="0">
      <alignment horizontal="right" vertical="center"/>
    </xf>
    <xf numFmtId="4" fontId="28" fillId="28" borderId="7" applyNumberFormat="0" applyProtection="0">
      <alignment horizontal="right" vertical="center"/>
    </xf>
    <xf numFmtId="4" fontId="28" fillId="29" borderId="7" applyNumberFormat="0" applyProtection="0">
      <alignment horizontal="right" vertical="center"/>
    </xf>
    <xf numFmtId="4" fontId="28" fillId="30" borderId="7" applyNumberFormat="0" applyProtection="0">
      <alignment horizontal="right" vertical="center"/>
    </xf>
    <xf numFmtId="4" fontId="28" fillId="31" borderId="7" applyNumberFormat="0" applyProtection="0">
      <alignment horizontal="right" vertical="center"/>
    </xf>
    <xf numFmtId="4" fontId="28" fillId="32" borderId="7" applyNumberFormat="0" applyProtection="0">
      <alignment horizontal="right" vertical="center"/>
    </xf>
    <xf numFmtId="4" fontId="28" fillId="33" borderId="7" applyNumberFormat="0" applyProtection="0">
      <alignment horizontal="right" vertical="center"/>
    </xf>
    <xf numFmtId="4" fontId="28" fillId="34" borderId="7" applyNumberFormat="0" applyProtection="0">
      <alignment horizontal="right" vertical="center"/>
    </xf>
    <xf numFmtId="4" fontId="30" fillId="35" borderId="7" applyNumberFormat="0" applyProtection="0">
      <alignment horizontal="left" vertical="center" indent="1"/>
    </xf>
    <xf numFmtId="4" fontId="28" fillId="36" borderId="8" applyNumberFormat="0" applyProtection="0">
      <alignment horizontal="left" vertical="center" indent="1"/>
    </xf>
    <xf numFmtId="4" fontId="31" fillId="37" borderId="0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4" fontId="28" fillId="36" borderId="7" applyNumberFormat="0" applyProtection="0">
      <alignment horizontal="left" vertical="center" indent="1"/>
    </xf>
    <xf numFmtId="4" fontId="28" fillId="36" borderId="7" applyNumberFormat="0" applyProtection="0">
      <alignment horizontal="left" vertical="center" indent="1"/>
    </xf>
    <xf numFmtId="4" fontId="28" fillId="36" borderId="7" applyNumberFormat="0" applyProtection="0">
      <alignment horizontal="left" vertical="center" indent="1"/>
    </xf>
    <xf numFmtId="4" fontId="28" fillId="38" borderId="7" applyNumberFormat="0" applyProtection="0">
      <alignment horizontal="left" vertical="center" indent="1"/>
    </xf>
    <xf numFmtId="4" fontId="28" fillId="38" borderId="7" applyNumberFormat="0" applyProtection="0">
      <alignment horizontal="left" vertical="center" indent="1"/>
    </xf>
    <xf numFmtId="4" fontId="28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8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39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2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4" fontId="28" fillId="23" borderId="7" applyNumberFormat="0" applyProtection="0">
      <alignment vertical="center"/>
    </xf>
    <xf numFmtId="4" fontId="29" fillId="23" borderId="7" applyNumberFormat="0" applyProtection="0">
      <alignment vertical="center"/>
    </xf>
    <xf numFmtId="4" fontId="28" fillId="23" borderId="7" applyNumberFormat="0" applyProtection="0">
      <alignment horizontal="left" vertical="center" indent="1"/>
    </xf>
    <xf numFmtId="4" fontId="28" fillId="23" borderId="7" applyNumberFormat="0" applyProtection="0">
      <alignment horizontal="left" vertical="center" indent="1"/>
    </xf>
    <xf numFmtId="4" fontId="28" fillId="36" borderId="7" applyNumberFormat="0" applyProtection="0">
      <alignment horizontal="right" vertical="center"/>
    </xf>
    <xf numFmtId="4" fontId="29" fillId="36" borderId="7" applyNumberFormat="0" applyProtection="0">
      <alignment horizontal="right" vertical="center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5" fillId="25" borderId="7" applyNumberFormat="0" applyProtection="0">
      <alignment horizontal="left" vertical="center" indent="1"/>
    </xf>
    <xf numFmtId="168" fontId="32" fillId="0" borderId="0"/>
    <xf numFmtId="4" fontId="33" fillId="36" borderId="7" applyNumberFormat="0" applyProtection="0">
      <alignment horizontal="right" vertical="center"/>
    </xf>
    <xf numFmtId="175" fontId="4" fillId="0" borderId="0">
      <alignment horizontal="center"/>
    </xf>
    <xf numFmtId="0" fontId="22" fillId="0" borderId="0"/>
    <xf numFmtId="0" fontId="34" fillId="16" borderId="9" applyNumberFormat="0" applyAlignment="0" applyProtection="0"/>
    <xf numFmtId="168" fontId="34" fillId="16" borderId="9" applyNumberFormat="0" applyAlignment="0" applyProtection="0"/>
    <xf numFmtId="168" fontId="35" fillId="9" borderId="9" applyNumberFormat="0" applyAlignment="0" applyProtection="0"/>
    <xf numFmtId="0" fontId="36" fillId="0" borderId="0" applyNumberFormat="0" applyFill="0" applyBorder="0" applyAlignment="0" applyProtection="0"/>
    <xf numFmtId="168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8" fontId="38" fillId="0" borderId="0" applyNumberFormat="0" applyFill="0" applyBorder="0" applyAlignment="0" applyProtection="0"/>
    <xf numFmtId="168" fontId="39" fillId="0" borderId="0" applyNumberFormat="0" applyFill="0" applyBorder="0" applyAlignment="0" applyProtection="0"/>
    <xf numFmtId="41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3" fillId="13" borderId="10" applyNumberFormat="0" applyAlignment="0" applyProtection="0"/>
    <xf numFmtId="168" fontId="43" fillId="13" borderId="10" applyNumberFormat="0" applyAlignment="0" applyProtection="0"/>
    <xf numFmtId="168" fontId="44" fillId="40" borderId="10" applyNumberFormat="0" applyAlignment="0" applyProtection="0"/>
    <xf numFmtId="0" fontId="45" fillId="0" borderId="11" applyNumberFormat="0" applyFill="0" applyAlignment="0" applyProtection="0"/>
    <xf numFmtId="168" fontId="45" fillId="0" borderId="11" applyNumberFormat="0" applyFill="0" applyAlignment="0" applyProtection="0"/>
    <xf numFmtId="168" fontId="46" fillId="0" borderId="12" applyNumberFormat="0" applyFill="0" applyAlignment="0" applyProtection="0"/>
    <xf numFmtId="0" fontId="47" fillId="6" borderId="0" applyNumberFormat="0" applyBorder="0" applyAlignment="0" applyProtection="0"/>
    <xf numFmtId="168" fontId="47" fillId="6" borderId="0" applyNumberFormat="0" applyBorder="0" applyAlignment="0" applyProtection="0"/>
    <xf numFmtId="168" fontId="48" fillId="41" borderId="0" applyNumberFormat="0" applyBorder="0" applyAlignment="0" applyProtection="0"/>
    <xf numFmtId="9" fontId="49" fillId="0" borderId="0" applyFont="0" applyFill="0" applyBorder="0" applyAlignment="0" applyProtection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50" fillId="11" borderId="9" applyNumberFormat="0" applyAlignment="0" applyProtection="0"/>
    <xf numFmtId="168" fontId="50" fillId="11" borderId="9" applyNumberFormat="0" applyAlignment="0" applyProtection="0"/>
    <xf numFmtId="168" fontId="51" fillId="11" borderId="9" applyNumberFormat="0" applyAlignment="0" applyProtection="0"/>
    <xf numFmtId="0" fontId="52" fillId="42" borderId="0" applyNumberFormat="0" applyBorder="0" applyAlignment="0" applyProtection="0"/>
    <xf numFmtId="168" fontId="52" fillId="42" borderId="0" applyNumberFormat="0" applyBorder="0" applyAlignment="0" applyProtection="0"/>
    <xf numFmtId="168" fontId="53" fillId="42" borderId="0" applyNumberFormat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4" fillId="0" borderId="13" applyNumberFormat="0" applyFill="0" applyAlignment="0" applyProtection="0"/>
    <xf numFmtId="168" fontId="54" fillId="0" borderId="13" applyNumberFormat="0" applyFill="0" applyAlignment="0" applyProtection="0"/>
    <xf numFmtId="168" fontId="55" fillId="0" borderId="14" applyNumberFormat="0" applyFill="0" applyAlignment="0" applyProtection="0"/>
    <xf numFmtId="0" fontId="56" fillId="4" borderId="0" applyNumberFormat="0" applyBorder="0" applyAlignment="0" applyProtection="0"/>
    <xf numFmtId="168" fontId="56" fillId="4" borderId="0" applyNumberFormat="0" applyBorder="0" applyAlignment="0" applyProtection="0"/>
    <xf numFmtId="168" fontId="57" fillId="8" borderId="0" applyNumberFormat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49" fillId="0" borderId="0"/>
    <xf numFmtId="0" fontId="10" fillId="43" borderId="0" applyNumberFormat="0" applyBorder="0" applyAlignment="0" applyProtection="0"/>
    <xf numFmtId="168" fontId="10" fillId="43" borderId="0" applyNumberFormat="0" applyBorder="0" applyAlignment="0" applyProtection="0"/>
    <xf numFmtId="168" fontId="11" fillId="20" borderId="0" applyNumberFormat="0" applyBorder="0" applyAlignment="0" applyProtection="0"/>
    <xf numFmtId="0" fontId="10" fillId="44" borderId="0" applyNumberFormat="0" applyBorder="0" applyAlignment="0" applyProtection="0"/>
    <xf numFmtId="168" fontId="10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15" borderId="0" applyNumberFormat="0" applyBorder="0" applyAlignment="0" applyProtection="0"/>
    <xf numFmtId="168" fontId="10" fillId="15" borderId="0" applyNumberFormat="0" applyBorder="0" applyAlignment="0" applyProtection="0"/>
    <xf numFmtId="168" fontId="11" fillId="15" borderId="0" applyNumberFormat="0" applyBorder="0" applyAlignment="0" applyProtection="0"/>
    <xf numFmtId="0" fontId="10" fillId="19" borderId="0" applyNumberFormat="0" applyBorder="0" applyAlignment="0" applyProtection="0"/>
    <xf numFmtId="168" fontId="10" fillId="19" borderId="0" applyNumberFormat="0" applyBorder="0" applyAlignment="0" applyProtection="0"/>
    <xf numFmtId="168" fontId="11" fillId="45" borderId="0" applyNumberFormat="0" applyBorder="0" applyAlignment="0" applyProtection="0"/>
    <xf numFmtId="0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1" fillId="20" borderId="0" applyNumberFormat="0" applyBorder="0" applyAlignment="0" applyProtection="0"/>
    <xf numFmtId="0" fontId="10" fillId="46" borderId="0" applyNumberFormat="0" applyBorder="0" applyAlignment="0" applyProtection="0"/>
    <xf numFmtId="168" fontId="10" fillId="46" borderId="0" applyNumberFormat="0" applyBorder="0" applyAlignment="0" applyProtection="0"/>
    <xf numFmtId="168" fontId="11" fillId="17" borderId="0" applyNumberFormat="0" applyBorder="0" applyAlignment="0" applyProtection="0"/>
    <xf numFmtId="0" fontId="59" fillId="16" borderId="7" applyNumberFormat="0" applyAlignment="0" applyProtection="0"/>
    <xf numFmtId="168" fontId="59" fillId="16" borderId="7" applyNumberFormat="0" applyAlignment="0" applyProtection="0"/>
    <xf numFmtId="168" fontId="60" fillId="9" borderId="7" applyNumberFormat="0" applyAlignment="0" applyProtection="0"/>
    <xf numFmtId="0" fontId="4" fillId="7" borderId="15" applyNumberFormat="0" applyFont="0" applyAlignment="0" applyProtection="0"/>
    <xf numFmtId="168" fontId="7" fillId="7" borderId="15" applyNumberFormat="0" applyFont="0" applyAlignment="0" applyProtection="0"/>
    <xf numFmtId="168" fontId="5" fillId="7" borderId="9" applyNumberFormat="0" applyFont="0" applyAlignment="0" applyProtection="0"/>
    <xf numFmtId="0" fontId="61" fillId="0" borderId="16" applyNumberFormat="0" applyFill="0" applyAlignment="0" applyProtection="0"/>
    <xf numFmtId="168" fontId="61" fillId="0" borderId="16" applyNumberFormat="0" applyFill="0" applyAlignment="0" applyProtection="0"/>
    <xf numFmtId="168" fontId="62" fillId="0" borderId="17" applyNumberFormat="0" applyFill="0" applyAlignment="0" applyProtection="0"/>
    <xf numFmtId="0" fontId="63" fillId="0" borderId="18" applyNumberFormat="0" applyFill="0" applyAlignment="0" applyProtection="0"/>
    <xf numFmtId="168" fontId="63" fillId="0" borderId="18" applyNumberFormat="0" applyFill="0" applyAlignment="0" applyProtection="0"/>
    <xf numFmtId="168" fontId="64" fillId="0" borderId="19" applyNumberFormat="0" applyFill="0" applyAlignment="0" applyProtection="0"/>
    <xf numFmtId="0" fontId="65" fillId="0" borderId="20" applyNumberFormat="0" applyFill="0" applyAlignment="0" applyProtection="0"/>
    <xf numFmtId="168" fontId="65" fillId="0" borderId="20" applyNumberFormat="0" applyFill="0" applyAlignment="0" applyProtection="0"/>
    <xf numFmtId="168" fontId="66" fillId="0" borderId="21" applyNumberFormat="0" applyFill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74" fillId="0" borderId="0" applyNumberFormat="0" applyFill="0" applyBorder="0" applyAlignment="0" applyProtection="0"/>
  </cellStyleXfs>
  <cellXfs count="175">
    <xf numFmtId="0" fontId="0" fillId="0" borderId="0" xfId="0"/>
    <xf numFmtId="0" fontId="67" fillId="0" borderId="0" xfId="1" applyFont="1" applyAlignment="1">
      <alignment horizontal="center" vertical="center"/>
    </xf>
    <xf numFmtId="167" fontId="3" fillId="0" borderId="0" xfId="2" applyNumberFormat="1" applyFont="1" applyAlignment="1">
      <alignment vertical="top"/>
    </xf>
    <xf numFmtId="0" fontId="3" fillId="0" borderId="0" xfId="1" applyFont="1"/>
    <xf numFmtId="0" fontId="67" fillId="0" borderId="0" xfId="1" applyFont="1" applyAlignment="1">
      <alignment vertical="center"/>
    </xf>
    <xf numFmtId="0" fontId="3" fillId="0" borderId="0" xfId="0" applyFont="1"/>
    <xf numFmtId="0" fontId="3" fillId="0" borderId="0" xfId="1" applyFont="1" applyAlignment="1">
      <alignment wrapText="1"/>
    </xf>
    <xf numFmtId="0" fontId="67" fillId="0" borderId="0" xfId="1" applyFont="1" applyAlignment="1">
      <alignment horizontal="center"/>
    </xf>
    <xf numFmtId="167" fontId="3" fillId="48" borderId="1" xfId="4" applyNumberFormat="1" applyFont="1" applyFill="1" applyBorder="1" applyAlignment="1">
      <alignment horizontal="center"/>
    </xf>
    <xf numFmtId="0" fontId="69" fillId="47" borderId="24" xfId="1" applyFont="1" applyFill="1" applyBorder="1" applyAlignment="1">
      <alignment horizontal="center"/>
    </xf>
    <xf numFmtId="167" fontId="69" fillId="47" borderId="23" xfId="4" applyNumberFormat="1" applyFont="1" applyFill="1" applyBorder="1" applyAlignment="1">
      <alignment horizontal="center"/>
    </xf>
    <xf numFmtId="167" fontId="72" fillId="2" borderId="22" xfId="2" applyNumberFormat="1" applyFont="1" applyFill="1" applyBorder="1" applyAlignment="1">
      <alignment horizontal="left" vertical="top"/>
    </xf>
    <xf numFmtId="167" fontId="72" fillId="0" borderId="0" xfId="2" applyNumberFormat="1" applyFont="1" applyAlignment="1">
      <alignment vertical="top"/>
    </xf>
    <xf numFmtId="0" fontId="72" fillId="0" borderId="0" xfId="0" applyFont="1"/>
    <xf numFmtId="167" fontId="72" fillId="48" borderId="1" xfId="4" applyNumberFormat="1" applyFont="1" applyFill="1" applyBorder="1" applyAlignment="1">
      <alignment horizontal="center"/>
    </xf>
    <xf numFmtId="0" fontId="68" fillId="0" borderId="0" xfId="0" applyFont="1"/>
    <xf numFmtId="167" fontId="68" fillId="0" borderId="0" xfId="2" applyNumberFormat="1" applyFont="1" applyAlignment="1">
      <alignment vertical="top"/>
    </xf>
    <xf numFmtId="167" fontId="68" fillId="2" borderId="22" xfId="2" applyNumberFormat="1" applyFont="1" applyFill="1" applyBorder="1" applyAlignment="1">
      <alignment horizontal="left" vertical="top"/>
    </xf>
    <xf numFmtId="167" fontId="3" fillId="49" borderId="1" xfId="4" applyNumberFormat="1" applyFont="1" applyFill="1" applyBorder="1" applyAlignment="1">
      <alignment horizontal="center"/>
    </xf>
    <xf numFmtId="0" fontId="72" fillId="0" borderId="0" xfId="0" applyFont="1" applyAlignment="1">
      <alignment vertical="top"/>
    </xf>
    <xf numFmtId="0" fontId="77" fillId="0" borderId="0" xfId="1" applyFont="1"/>
    <xf numFmtId="0" fontId="78" fillId="0" borderId="0" xfId="0" applyFont="1"/>
    <xf numFmtId="0" fontId="77" fillId="0" borderId="0" xfId="0" applyFont="1"/>
    <xf numFmtId="0" fontId="67" fillId="0" borderId="0" xfId="1" applyFont="1" applyAlignment="1">
      <alignment horizontal="centerContinuous"/>
    </xf>
    <xf numFmtId="0" fontId="67" fillId="0" borderId="0" xfId="1" applyFont="1" applyAlignment="1">
      <alignment horizontal="left" vertical="center"/>
    </xf>
    <xf numFmtId="0" fontId="67" fillId="0" borderId="0" xfId="1" applyFont="1" applyAlignment="1">
      <alignment horizontal="center" vertical="center" wrapText="1"/>
    </xf>
    <xf numFmtId="43" fontId="67" fillId="0" borderId="0" xfId="403" applyFont="1" applyFill="1" applyAlignment="1">
      <alignment horizontal="left" vertical="center"/>
    </xf>
    <xf numFmtId="0" fontId="67" fillId="0" borderId="0" xfId="1" applyFont="1" applyAlignment="1">
      <alignment vertical="center" wrapText="1"/>
    </xf>
    <xf numFmtId="43" fontId="68" fillId="0" borderId="3" xfId="403" applyFont="1" applyFill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Continuous"/>
    </xf>
    <xf numFmtId="0" fontId="3" fillId="0" borderId="3" xfId="1" applyFont="1" applyBorder="1" applyAlignment="1">
      <alignment horizontal="center"/>
    </xf>
    <xf numFmtId="167" fontId="3" fillId="0" borderId="3" xfId="4" applyNumberFormat="1" applyFont="1" applyFill="1" applyBorder="1" applyAlignment="1">
      <alignment horizontal="center"/>
    </xf>
    <xf numFmtId="167" fontId="3" fillId="0" borderId="3" xfId="5" applyNumberFormat="1" applyFont="1" applyFill="1" applyBorder="1" applyAlignment="1">
      <alignment horizontal="center"/>
    </xf>
    <xf numFmtId="167" fontId="3" fillId="0" borderId="3" xfId="4" applyNumberFormat="1" applyFont="1" applyFill="1" applyBorder="1" applyAlignment="1">
      <alignment horizontal="center" shrinkToFit="1"/>
    </xf>
    <xf numFmtId="0" fontId="72" fillId="0" borderId="3" xfId="0" applyFont="1" applyBorder="1"/>
    <xf numFmtId="43" fontId="72" fillId="0" borderId="3" xfId="403" applyFont="1" applyFill="1" applyBorder="1"/>
    <xf numFmtId="0" fontId="6" fillId="0" borderId="35" xfId="3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Continuous"/>
    </xf>
    <xf numFmtId="0" fontId="3" fillId="0" borderId="25" xfId="1" applyFont="1" applyBorder="1" applyAlignment="1">
      <alignment horizontal="centerContinuous"/>
    </xf>
    <xf numFmtId="0" fontId="3" fillId="0" borderId="33" xfId="1" applyFont="1" applyBorder="1" applyAlignment="1">
      <alignment horizontal="center"/>
    </xf>
    <xf numFmtId="0" fontId="6" fillId="0" borderId="36" xfId="3" applyFont="1" applyBorder="1" applyAlignment="1">
      <alignment horizontal="center" vertical="center" wrapText="1"/>
    </xf>
    <xf numFmtId="167" fontId="3" fillId="0" borderId="26" xfId="4" applyNumberFormat="1" applyFont="1" applyFill="1" applyBorder="1" applyAlignment="1">
      <alignment horizontal="center"/>
    </xf>
    <xf numFmtId="167" fontId="3" fillId="0" borderId="25" xfId="5" applyNumberFormat="1" applyFont="1" applyFill="1" applyBorder="1" applyAlignment="1">
      <alignment horizontal="center"/>
    </xf>
    <xf numFmtId="167" fontId="3" fillId="0" borderId="25" xfId="4" applyNumberFormat="1" applyFont="1" applyFill="1" applyBorder="1" applyAlignment="1">
      <alignment horizontal="center"/>
    </xf>
    <xf numFmtId="167" fontId="3" fillId="0" borderId="25" xfId="4" applyNumberFormat="1" applyFont="1" applyFill="1" applyBorder="1" applyAlignment="1">
      <alignment horizontal="center" shrinkToFit="1"/>
    </xf>
    <xf numFmtId="167" fontId="3" fillId="0" borderId="34" xfId="4" applyNumberFormat="1" applyFont="1" applyFill="1" applyBorder="1" applyAlignment="1">
      <alignment horizontal="center"/>
    </xf>
    <xf numFmtId="0" fontId="3" fillId="0" borderId="0" xfId="1" applyFont="1" applyAlignment="1">
      <alignment horizontal="left" vertical="top"/>
    </xf>
    <xf numFmtId="0" fontId="6" fillId="0" borderId="37" xfId="3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Continuous"/>
    </xf>
    <xf numFmtId="0" fontId="3" fillId="0" borderId="39" xfId="1" applyFont="1" applyBorder="1" applyAlignment="1">
      <alignment horizontal="centerContinuous"/>
    </xf>
    <xf numFmtId="0" fontId="3" fillId="0" borderId="40" xfId="1" applyFont="1" applyBorder="1" applyAlignment="1">
      <alignment horizontal="center"/>
    </xf>
    <xf numFmtId="0" fontId="72" fillId="0" borderId="0" xfId="1" applyFont="1"/>
    <xf numFmtId="167" fontId="3" fillId="0" borderId="0" xfId="2" applyNumberFormat="1" applyFont="1" applyFill="1" applyAlignment="1">
      <alignment vertical="top"/>
    </xf>
    <xf numFmtId="0" fontId="3" fillId="0" borderId="0" xfId="1" applyFont="1" applyAlignment="1">
      <alignment horizontal="center"/>
    </xf>
    <xf numFmtId="43" fontId="68" fillId="50" borderId="3" xfId="403" applyFont="1" applyFill="1" applyBorder="1" applyAlignment="1">
      <alignment vertical="center" wrapText="1"/>
    </xf>
    <xf numFmtId="167" fontId="72" fillId="0" borderId="42" xfId="4" applyNumberFormat="1" applyFont="1" applyFill="1" applyBorder="1" applyAlignment="1">
      <alignment horizontal="center"/>
    </xf>
    <xf numFmtId="167" fontId="72" fillId="0" borderId="43" xfId="5" applyNumberFormat="1" applyFont="1" applyFill="1" applyBorder="1" applyAlignment="1">
      <alignment horizontal="center"/>
    </xf>
    <xf numFmtId="167" fontId="72" fillId="0" borderId="43" xfId="4" applyNumberFormat="1" applyFont="1" applyFill="1" applyBorder="1" applyAlignment="1">
      <alignment horizontal="center"/>
    </xf>
    <xf numFmtId="167" fontId="72" fillId="0" borderId="43" xfId="4" applyNumberFormat="1" applyFont="1" applyFill="1" applyBorder="1" applyAlignment="1">
      <alignment horizontal="center" shrinkToFit="1"/>
    </xf>
    <xf numFmtId="167" fontId="72" fillId="0" borderId="34" xfId="4" applyNumberFormat="1" applyFont="1" applyFill="1" applyBorder="1" applyAlignment="1">
      <alignment horizontal="center"/>
    </xf>
    <xf numFmtId="167" fontId="72" fillId="2" borderId="22" xfId="2" applyNumberFormat="1" applyFont="1" applyFill="1" applyBorder="1" applyAlignment="1">
      <alignment horizontal="left" vertical="center"/>
    </xf>
    <xf numFmtId="0" fontId="68" fillId="0" borderId="0" xfId="0" applyFont="1" applyAlignment="1">
      <alignment vertical="center"/>
    </xf>
    <xf numFmtId="167" fontId="72" fillId="0" borderId="0" xfId="2" applyNumberFormat="1" applyFont="1" applyAlignment="1">
      <alignment horizontal="center" vertical="center"/>
    </xf>
    <xf numFmtId="0" fontId="6" fillId="50" borderId="28" xfId="7" quotePrefix="1" applyFont="1" applyFill="1" applyBorder="1" applyAlignment="1">
      <alignment horizontal="center" vertical="center"/>
    </xf>
    <xf numFmtId="0" fontId="6" fillId="50" borderId="2" xfId="7" quotePrefix="1" applyFont="1" applyFill="1" applyBorder="1" applyAlignment="1">
      <alignment horizontal="center" vertical="center"/>
    </xf>
    <xf numFmtId="43" fontId="3" fillId="50" borderId="31" xfId="403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167" fontId="68" fillId="2" borderId="22" xfId="2" applyNumberFormat="1" applyFont="1" applyFill="1" applyBorder="1" applyAlignment="1">
      <alignment horizontal="left" vertical="center"/>
    </xf>
    <xf numFmtId="0" fontId="67" fillId="0" borderId="0" xfId="1" applyFont="1" applyAlignment="1">
      <alignment horizontal="left" vertical="center" indent="1"/>
    </xf>
    <xf numFmtId="43" fontId="68" fillId="51" borderId="3" xfId="403" applyFont="1" applyFill="1" applyBorder="1" applyAlignment="1">
      <alignment vertical="center" wrapText="1"/>
    </xf>
    <xf numFmtId="167" fontId="72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51" borderId="28" xfId="7" quotePrefix="1" applyFont="1" applyFill="1" applyBorder="1" applyAlignment="1">
      <alignment horizontal="centerContinuous" vertical="center"/>
    </xf>
    <xf numFmtId="0" fontId="6" fillId="51" borderId="2" xfId="7" quotePrefix="1" applyFont="1" applyFill="1" applyBorder="1" applyAlignment="1">
      <alignment horizontal="centerContinuous" vertical="center"/>
    </xf>
    <xf numFmtId="43" fontId="3" fillId="51" borderId="31" xfId="403" applyFont="1" applyFill="1" applyBorder="1" applyAlignment="1">
      <alignment horizontal="center" vertical="center"/>
    </xf>
    <xf numFmtId="43" fontId="68" fillId="51" borderId="1" xfId="403" applyFont="1" applyFill="1" applyBorder="1" applyAlignment="1">
      <alignment vertical="center" wrapText="1"/>
    </xf>
    <xf numFmtId="0" fontId="72" fillId="0" borderId="3" xfId="0" applyFont="1" applyBorder="1" applyAlignment="1">
      <alignment horizontal="center"/>
    </xf>
    <xf numFmtId="0" fontId="6" fillId="0" borderId="44" xfId="3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wrapText="1"/>
    </xf>
    <xf numFmtId="0" fontId="3" fillId="0" borderId="32" xfId="1" applyFont="1" applyBorder="1" applyAlignment="1">
      <alignment wrapText="1"/>
    </xf>
    <xf numFmtId="0" fontId="3" fillId="0" borderId="32" xfId="1" applyFont="1" applyBorder="1"/>
    <xf numFmtId="0" fontId="79" fillId="0" borderId="3" xfId="0" applyFont="1" applyBorder="1" applyAlignment="1">
      <alignment horizontal="center"/>
    </xf>
    <xf numFmtId="0" fontId="79" fillId="0" borderId="3" xfId="0" applyFont="1" applyBorder="1"/>
    <xf numFmtId="43" fontId="79" fillId="0" borderId="3" xfId="403" applyFont="1" applyFill="1" applyBorder="1"/>
    <xf numFmtId="167" fontId="79" fillId="0" borderId="3" xfId="403" applyNumberFormat="1" applyFont="1" applyFill="1" applyBorder="1"/>
    <xf numFmtId="177" fontId="79" fillId="0" borderId="3" xfId="403" applyNumberFormat="1" applyFont="1" applyFill="1" applyBorder="1"/>
    <xf numFmtId="0" fontId="79" fillId="0" borderId="3" xfId="0" applyFont="1" applyBorder="1" applyAlignment="1">
      <alignment horizontal="center" vertical="center"/>
    </xf>
    <xf numFmtId="0" fontId="79" fillId="0" borderId="3" xfId="0" applyFont="1" applyBorder="1" applyAlignment="1">
      <alignment vertical="center"/>
    </xf>
    <xf numFmtId="43" fontId="79" fillId="0" borderId="3" xfId="403" applyFont="1" applyFill="1" applyBorder="1" applyAlignment="1">
      <alignment vertical="center"/>
    </xf>
    <xf numFmtId="167" fontId="79" fillId="0" borderId="3" xfId="403" applyNumberFormat="1" applyFont="1" applyFill="1" applyBorder="1" applyAlignment="1">
      <alignment vertical="center"/>
    </xf>
    <xf numFmtId="167" fontId="79" fillId="50" borderId="3" xfId="403" applyNumberFormat="1" applyFont="1" applyFill="1" applyBorder="1" applyAlignment="1">
      <alignment vertical="center"/>
    </xf>
    <xf numFmtId="0" fontId="79" fillId="50" borderId="3" xfId="0" applyFont="1" applyFill="1" applyBorder="1" applyAlignment="1">
      <alignment horizontal="center" vertical="center"/>
    </xf>
    <xf numFmtId="0" fontId="67" fillId="0" borderId="27" xfId="1" applyFont="1" applyBorder="1" applyAlignment="1">
      <alignment vertical="center"/>
    </xf>
    <xf numFmtId="0" fontId="3" fillId="0" borderId="0" xfId="1" applyFont="1" applyAlignment="1">
      <alignment horizontal="left" indent="1"/>
    </xf>
    <xf numFmtId="0" fontId="67" fillId="0" borderId="46" xfId="1" applyFont="1" applyBorder="1" applyAlignment="1">
      <alignment horizontal="left" vertical="center" wrapText="1" indent="1"/>
    </xf>
    <xf numFmtId="0" fontId="67" fillId="0" borderId="46" xfId="1" applyFont="1" applyBorder="1" applyAlignment="1">
      <alignment horizontal="left" vertical="center" indent="1"/>
    </xf>
    <xf numFmtId="43" fontId="67" fillId="0" borderId="46" xfId="403" applyFont="1" applyFill="1" applyBorder="1" applyAlignment="1">
      <alignment horizontal="left" vertical="center"/>
    </xf>
    <xf numFmtId="0" fontId="67" fillId="0" borderId="47" xfId="1" applyFont="1" applyBorder="1" applyAlignment="1">
      <alignment vertical="center"/>
    </xf>
    <xf numFmtId="43" fontId="67" fillId="0" borderId="0" xfId="403" applyFont="1" applyFill="1" applyBorder="1" applyAlignment="1">
      <alignment horizontal="left" vertical="center"/>
    </xf>
    <xf numFmtId="167" fontId="79" fillId="0" borderId="3" xfId="403" applyNumberFormat="1" applyFont="1" applyFill="1" applyBorder="1" applyAlignment="1">
      <alignment horizontal="center" vertical="center"/>
    </xf>
    <xf numFmtId="177" fontId="79" fillId="0" borderId="3" xfId="403" applyNumberFormat="1" applyFont="1" applyFill="1" applyBorder="1" applyAlignment="1">
      <alignment vertical="center"/>
    </xf>
    <xf numFmtId="0" fontId="81" fillId="0" borderId="3" xfId="0" applyFont="1" applyBorder="1" applyAlignment="1">
      <alignment vertical="center"/>
    </xf>
    <xf numFmtId="0" fontId="79" fillId="0" borderId="3" xfId="0" applyFont="1" applyBorder="1" applyAlignment="1">
      <alignment horizontal="center" vertical="top"/>
    </xf>
    <xf numFmtId="0" fontId="79" fillId="0" borderId="3" xfId="0" applyFont="1" applyBorder="1" applyAlignment="1">
      <alignment vertical="top"/>
    </xf>
    <xf numFmtId="43" fontId="79" fillId="0" borderId="3" xfId="403" applyFont="1" applyFill="1" applyBorder="1" applyAlignment="1">
      <alignment vertical="top"/>
    </xf>
    <xf numFmtId="0" fontId="6" fillId="51" borderId="28" xfId="7" quotePrefix="1" applyFont="1" applyFill="1" applyBorder="1" applyAlignment="1">
      <alignment horizontal="centerContinuous" vertical="top"/>
    </xf>
    <xf numFmtId="0" fontId="6" fillId="51" borderId="2" xfId="7" quotePrefix="1" applyFont="1" applyFill="1" applyBorder="1" applyAlignment="1">
      <alignment horizontal="centerContinuous" vertical="top"/>
    </xf>
    <xf numFmtId="43" fontId="3" fillId="51" borderId="31" xfId="403" applyFont="1" applyFill="1" applyBorder="1" applyAlignment="1">
      <alignment horizontal="center"/>
    </xf>
    <xf numFmtId="0" fontId="79" fillId="51" borderId="3" xfId="0" applyFont="1" applyFill="1" applyBorder="1"/>
    <xf numFmtId="0" fontId="79" fillId="51" borderId="3" xfId="0" applyFont="1" applyFill="1" applyBorder="1" applyAlignment="1">
      <alignment horizontal="center"/>
    </xf>
    <xf numFmtId="0" fontId="67" fillId="0" borderId="0" xfId="1" applyFont="1"/>
    <xf numFmtId="0" fontId="6" fillId="51" borderId="2" xfId="7" quotePrefix="1" applyFont="1" applyFill="1" applyBorder="1" applyAlignment="1">
      <alignment horizontal="center" vertical="center"/>
    </xf>
    <xf numFmtId="0" fontId="6" fillId="51" borderId="1" xfId="7" quotePrefix="1" applyFont="1" applyFill="1" applyBorder="1" applyAlignment="1">
      <alignment horizontal="center" vertical="center"/>
    </xf>
    <xf numFmtId="0" fontId="79" fillId="0" borderId="28" xfId="0" applyFont="1" applyBorder="1" applyAlignment="1">
      <alignment horizontal="left"/>
    </xf>
    <xf numFmtId="0" fontId="79" fillId="0" borderId="2" xfId="0" applyFont="1" applyBorder="1" applyAlignment="1">
      <alignment horizontal="left"/>
    </xf>
    <xf numFmtId="0" fontId="79" fillId="0" borderId="1" xfId="0" applyFont="1" applyBorder="1" applyAlignment="1">
      <alignment horizontal="left"/>
    </xf>
    <xf numFmtId="0" fontId="79" fillId="0" borderId="28" xfId="0" applyFont="1" applyBorder="1" applyAlignment="1">
      <alignment horizontal="center"/>
    </xf>
    <xf numFmtId="0" fontId="79" fillId="0" borderId="2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4" fillId="0" borderId="0" xfId="404" applyFill="1" applyBorder="1" applyAlignment="1">
      <alignment horizontal="left" vertical="top"/>
    </xf>
    <xf numFmtId="0" fontId="6" fillId="0" borderId="30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51" borderId="28" xfId="3" applyFont="1" applyFill="1" applyBorder="1" applyAlignment="1">
      <alignment horizontal="left" vertical="top" indent="1"/>
    </xf>
    <xf numFmtId="0" fontId="6" fillId="51" borderId="2" xfId="3" applyFont="1" applyFill="1" applyBorder="1" applyAlignment="1">
      <alignment horizontal="left" vertical="top" indent="1"/>
    </xf>
    <xf numFmtId="0" fontId="6" fillId="51" borderId="1" xfId="3" applyFont="1" applyFill="1" applyBorder="1" applyAlignment="1">
      <alignment horizontal="left" vertical="top" indent="1"/>
    </xf>
    <xf numFmtId="0" fontId="6" fillId="51" borderId="28" xfId="3" applyFont="1" applyFill="1" applyBorder="1" applyAlignment="1">
      <alignment horizontal="left" vertical="center" wrapText="1" indent="1"/>
    </xf>
    <xf numFmtId="0" fontId="6" fillId="51" borderId="2" xfId="3" applyFont="1" applyFill="1" applyBorder="1" applyAlignment="1">
      <alignment horizontal="left" vertical="center" wrapText="1" indent="1"/>
    </xf>
    <xf numFmtId="0" fontId="6" fillId="51" borderId="1" xfId="3" applyFont="1" applyFill="1" applyBorder="1" applyAlignment="1">
      <alignment horizontal="left" vertical="center" wrapText="1" indent="1"/>
    </xf>
    <xf numFmtId="0" fontId="74" fillId="0" borderId="32" xfId="404" applyFill="1" applyBorder="1" applyAlignment="1">
      <alignment horizontal="left" vertical="top"/>
    </xf>
    <xf numFmtId="0" fontId="6" fillId="0" borderId="36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41" xfId="3" applyFont="1" applyBorder="1" applyAlignment="1">
      <alignment horizontal="center" vertical="center" wrapText="1"/>
    </xf>
    <xf numFmtId="0" fontId="6" fillId="50" borderId="28" xfId="3" applyFont="1" applyFill="1" applyBorder="1" applyAlignment="1">
      <alignment horizontal="left" vertical="top" indent="1"/>
    </xf>
    <xf numFmtId="0" fontId="6" fillId="50" borderId="2" xfId="3" applyFont="1" applyFill="1" applyBorder="1" applyAlignment="1">
      <alignment horizontal="left" vertical="top" indent="1"/>
    </xf>
    <xf numFmtId="0" fontId="6" fillId="50" borderId="1" xfId="3" applyFont="1" applyFill="1" applyBorder="1" applyAlignment="1">
      <alignment horizontal="left" vertical="top" indent="1"/>
    </xf>
    <xf numFmtId="0" fontId="6" fillId="50" borderId="28" xfId="3" applyFont="1" applyFill="1" applyBorder="1" applyAlignment="1">
      <alignment horizontal="left" vertical="center" wrapText="1" indent="1"/>
    </xf>
    <xf numFmtId="0" fontId="6" fillId="50" borderId="2" xfId="3" applyFont="1" applyFill="1" applyBorder="1" applyAlignment="1">
      <alignment horizontal="left" vertical="center" wrapText="1" indent="1"/>
    </xf>
    <xf numFmtId="0" fontId="6" fillId="50" borderId="1" xfId="3" applyFont="1" applyFill="1" applyBorder="1" applyAlignment="1">
      <alignment horizontal="left" vertical="center" wrapText="1" indent="1"/>
    </xf>
    <xf numFmtId="0" fontId="81" fillId="0" borderId="28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left" vertical="center" wrapText="1"/>
    </xf>
    <xf numFmtId="0" fontId="6" fillId="50" borderId="2" xfId="7" quotePrefix="1" applyFont="1" applyFill="1" applyBorder="1" applyAlignment="1">
      <alignment horizontal="center" vertical="center"/>
    </xf>
    <xf numFmtId="0" fontId="6" fillId="50" borderId="1" xfId="7" quotePrefix="1" applyFont="1" applyFill="1" applyBorder="1" applyAlignment="1">
      <alignment horizontal="center" vertical="center"/>
    </xf>
    <xf numFmtId="0" fontId="72" fillId="0" borderId="45" xfId="1" applyFont="1" applyBorder="1" applyAlignment="1">
      <alignment horizontal="center"/>
    </xf>
    <xf numFmtId="0" fontId="72" fillId="0" borderId="26" xfId="1" applyFont="1" applyBorder="1" applyAlignment="1">
      <alignment horizontal="center"/>
    </xf>
    <xf numFmtId="0" fontId="74" fillId="0" borderId="32" xfId="404" applyFill="1" applyBorder="1" applyAlignment="1">
      <alignment horizontal="left"/>
    </xf>
    <xf numFmtId="0" fontId="72" fillId="0" borderId="28" xfId="0" applyFont="1" applyBorder="1" applyAlignment="1">
      <alignment horizontal="left"/>
    </xf>
    <xf numFmtId="0" fontId="72" fillId="0" borderId="2" xfId="0" applyFont="1" applyBorder="1" applyAlignment="1">
      <alignment horizontal="left"/>
    </xf>
    <xf numFmtId="0" fontId="72" fillId="0" borderId="1" xfId="0" applyFont="1" applyBorder="1" applyAlignment="1">
      <alignment horizontal="left"/>
    </xf>
    <xf numFmtId="0" fontId="72" fillId="0" borderId="28" xfId="0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6" fillId="51" borderId="29" xfId="3" applyFont="1" applyFill="1" applyBorder="1" applyAlignment="1">
      <alignment horizontal="left" vertical="top" indent="1"/>
    </xf>
    <xf numFmtId="0" fontId="6" fillId="51" borderId="27" xfId="3" applyFont="1" applyFill="1" applyBorder="1" applyAlignment="1">
      <alignment horizontal="left" vertical="top" indent="1"/>
    </xf>
    <xf numFmtId="0" fontId="6" fillId="51" borderId="23" xfId="3" applyFont="1" applyFill="1" applyBorder="1" applyAlignment="1">
      <alignment horizontal="left" vertical="top" indent="1"/>
    </xf>
    <xf numFmtId="0" fontId="72" fillId="0" borderId="28" xfId="0" applyFont="1" applyBorder="1" applyAlignment="1">
      <alignment horizontal="left" indent="1"/>
    </xf>
    <xf numFmtId="0" fontId="72" fillId="0" borderId="2" xfId="0" applyFont="1" applyBorder="1" applyAlignment="1">
      <alignment horizontal="left" indent="1"/>
    </xf>
    <xf numFmtId="0" fontId="72" fillId="0" borderId="1" xfId="0" applyFont="1" applyBorder="1" applyAlignment="1">
      <alignment horizontal="left" indent="1"/>
    </xf>
    <xf numFmtId="0" fontId="67" fillId="0" borderId="0" xfId="1" applyFont="1" applyAlignment="1"/>
    <xf numFmtId="0" fontId="67" fillId="0" borderId="0" xfId="1" applyFont="1" applyBorder="1" applyAlignment="1">
      <alignment vertical="center"/>
    </xf>
    <xf numFmtId="167" fontId="72" fillId="0" borderId="36" xfId="2" applyNumberFormat="1" applyFont="1" applyBorder="1" applyAlignment="1">
      <alignment horizontal="left" vertical="top"/>
    </xf>
    <xf numFmtId="167" fontId="72" fillId="0" borderId="0" xfId="2" applyNumberFormat="1" applyFont="1" applyAlignment="1">
      <alignment horizontal="left" vertical="top"/>
    </xf>
    <xf numFmtId="167" fontId="72" fillId="0" borderId="0" xfId="2" applyNumberFormat="1" applyFont="1" applyAlignment="1">
      <alignment horizontal="left" vertical="top"/>
    </xf>
    <xf numFmtId="0" fontId="77" fillId="0" borderId="0" xfId="1" applyFont="1" applyAlignment="1">
      <alignment horizontal="left"/>
    </xf>
    <xf numFmtId="0" fontId="72" fillId="0" borderId="0" xfId="0" applyFont="1" applyAlignment="1">
      <alignment horizontal="left"/>
    </xf>
    <xf numFmtId="167" fontId="72" fillId="0" borderId="36" xfId="2" applyNumberFormat="1" applyFont="1" applyBorder="1" applyAlignment="1">
      <alignment vertical="top"/>
    </xf>
    <xf numFmtId="167" fontId="72" fillId="0" borderId="0" xfId="2" applyNumberFormat="1" applyFont="1" applyBorder="1" applyAlignment="1">
      <alignment vertical="top"/>
    </xf>
    <xf numFmtId="167" fontId="72" fillId="0" borderId="0" xfId="2" applyNumberFormat="1" applyFont="1" applyBorder="1" applyAlignment="1">
      <alignment horizontal="left" vertical="top"/>
    </xf>
    <xf numFmtId="0" fontId="68" fillId="0" borderId="36" xfId="0" applyFont="1" applyBorder="1" applyAlignment="1">
      <alignment horizontal="left"/>
    </xf>
    <xf numFmtId="0" fontId="68" fillId="0" borderId="0" xfId="0" applyFont="1" applyAlignment="1">
      <alignment horizontal="left"/>
    </xf>
  </cellXfs>
  <cellStyles count="405">
    <cellStyle name="1" xfId="8" xr:uid="{00000000-0005-0000-0000-000000000000}"/>
    <cellStyle name="20% - ส่วนที่ถูกเน้น1" xfId="9" xr:uid="{00000000-0005-0000-0000-000001000000}"/>
    <cellStyle name="20% - ส่วนที่ถูกเน้น1 2" xfId="10" xr:uid="{00000000-0005-0000-0000-000002000000}"/>
    <cellStyle name="20% - ส่วนที่ถูกเน้น1_BEx7" xfId="11" xr:uid="{00000000-0005-0000-0000-000003000000}"/>
    <cellStyle name="20% - ส่วนที่ถูกเน้น2" xfId="12" xr:uid="{00000000-0005-0000-0000-000004000000}"/>
    <cellStyle name="20% - ส่วนที่ถูกเน้น2 2" xfId="13" xr:uid="{00000000-0005-0000-0000-000005000000}"/>
    <cellStyle name="20% - ส่วนที่ถูกเน้น2_BEx7" xfId="14" xr:uid="{00000000-0005-0000-0000-000006000000}"/>
    <cellStyle name="20% - ส่วนที่ถูกเน้น3" xfId="15" xr:uid="{00000000-0005-0000-0000-000007000000}"/>
    <cellStyle name="20% - ส่วนที่ถูกเน้น3 2" xfId="16" xr:uid="{00000000-0005-0000-0000-000008000000}"/>
    <cellStyle name="20% - ส่วนที่ถูกเน้น3_BEx7" xfId="17" xr:uid="{00000000-0005-0000-0000-000009000000}"/>
    <cellStyle name="20% - ส่วนที่ถูกเน้น4" xfId="18" xr:uid="{00000000-0005-0000-0000-00000A000000}"/>
    <cellStyle name="20% - ส่วนที่ถูกเน้น4 2" xfId="19" xr:uid="{00000000-0005-0000-0000-00000B000000}"/>
    <cellStyle name="20% - ส่วนที่ถูกเน้น4_BEx7" xfId="20" xr:uid="{00000000-0005-0000-0000-00000C000000}"/>
    <cellStyle name="20% - ส่วนที่ถูกเน้น5" xfId="21" xr:uid="{00000000-0005-0000-0000-00000D000000}"/>
    <cellStyle name="20% - ส่วนที่ถูกเน้น5 2" xfId="22" xr:uid="{00000000-0005-0000-0000-00000E000000}"/>
    <cellStyle name="20% - ส่วนที่ถูกเน้น5_BEx7" xfId="23" xr:uid="{00000000-0005-0000-0000-00000F000000}"/>
    <cellStyle name="20% - ส่วนที่ถูกเน้น6" xfId="24" xr:uid="{00000000-0005-0000-0000-000010000000}"/>
    <cellStyle name="20% - ส่วนที่ถูกเน้น6 2" xfId="25" xr:uid="{00000000-0005-0000-0000-000011000000}"/>
    <cellStyle name="20% - ส่วนที่ถูกเน้น6_BEx7" xfId="26" xr:uid="{00000000-0005-0000-0000-000012000000}"/>
    <cellStyle name="40% - ส่วนที่ถูกเน้น1" xfId="27" xr:uid="{00000000-0005-0000-0000-000013000000}"/>
    <cellStyle name="40% - ส่วนที่ถูกเน้น1 2" xfId="28" xr:uid="{00000000-0005-0000-0000-000014000000}"/>
    <cellStyle name="40% - ส่วนที่ถูกเน้น1_BEx7" xfId="29" xr:uid="{00000000-0005-0000-0000-000015000000}"/>
    <cellStyle name="40% - ส่วนที่ถูกเน้น2" xfId="30" xr:uid="{00000000-0005-0000-0000-000016000000}"/>
    <cellStyle name="40% - ส่วนที่ถูกเน้น2 2" xfId="31" xr:uid="{00000000-0005-0000-0000-000017000000}"/>
    <cellStyle name="40% - ส่วนที่ถูกเน้น2_BEx7" xfId="32" xr:uid="{00000000-0005-0000-0000-000018000000}"/>
    <cellStyle name="40% - ส่วนที่ถูกเน้น3" xfId="33" xr:uid="{00000000-0005-0000-0000-000019000000}"/>
    <cellStyle name="40% - ส่วนที่ถูกเน้น3 2" xfId="34" xr:uid="{00000000-0005-0000-0000-00001A000000}"/>
    <cellStyle name="40% - ส่วนที่ถูกเน้น3_BEx7" xfId="35" xr:uid="{00000000-0005-0000-0000-00001B000000}"/>
    <cellStyle name="40% - ส่วนที่ถูกเน้น4" xfId="36" xr:uid="{00000000-0005-0000-0000-00001C000000}"/>
    <cellStyle name="40% - ส่วนที่ถูกเน้น4 2" xfId="37" xr:uid="{00000000-0005-0000-0000-00001D000000}"/>
    <cellStyle name="40% - ส่วนที่ถูกเน้น4_BEx7" xfId="38" xr:uid="{00000000-0005-0000-0000-00001E000000}"/>
    <cellStyle name="40% - ส่วนที่ถูกเน้น5" xfId="39" xr:uid="{00000000-0005-0000-0000-00001F000000}"/>
    <cellStyle name="40% - ส่วนที่ถูกเน้น5 2" xfId="40" xr:uid="{00000000-0005-0000-0000-000020000000}"/>
    <cellStyle name="40% - ส่วนที่ถูกเน้น5_BEx7" xfId="41" xr:uid="{00000000-0005-0000-0000-000021000000}"/>
    <cellStyle name="40% - ส่วนที่ถูกเน้น6" xfId="42" xr:uid="{00000000-0005-0000-0000-000022000000}"/>
    <cellStyle name="40% - ส่วนที่ถูกเน้น6 2" xfId="43" xr:uid="{00000000-0005-0000-0000-000023000000}"/>
    <cellStyle name="40% - ส่วนที่ถูกเน้น6_BEx7" xfId="44" xr:uid="{00000000-0005-0000-0000-000024000000}"/>
    <cellStyle name="60% - ส่วนที่ถูกเน้น1" xfId="45" xr:uid="{00000000-0005-0000-0000-000025000000}"/>
    <cellStyle name="60% - ส่วนที่ถูกเน้น1 2" xfId="46" xr:uid="{00000000-0005-0000-0000-000026000000}"/>
    <cellStyle name="60% - ส่วนที่ถูกเน้น1_BEx7" xfId="47" xr:uid="{00000000-0005-0000-0000-000027000000}"/>
    <cellStyle name="60% - ส่วนที่ถูกเน้น2" xfId="48" xr:uid="{00000000-0005-0000-0000-000028000000}"/>
    <cellStyle name="60% - ส่วนที่ถูกเน้น2 2" xfId="49" xr:uid="{00000000-0005-0000-0000-000029000000}"/>
    <cellStyle name="60% - ส่วนที่ถูกเน้น2_BEx7" xfId="50" xr:uid="{00000000-0005-0000-0000-00002A000000}"/>
    <cellStyle name="60% - ส่วนที่ถูกเน้น3" xfId="51" xr:uid="{00000000-0005-0000-0000-00002B000000}"/>
    <cellStyle name="60% - ส่วนที่ถูกเน้น3 2" xfId="52" xr:uid="{00000000-0005-0000-0000-00002C000000}"/>
    <cellStyle name="60% - ส่วนที่ถูกเน้น3_BEx7" xfId="53" xr:uid="{00000000-0005-0000-0000-00002D000000}"/>
    <cellStyle name="60% - ส่วนที่ถูกเน้น4" xfId="54" xr:uid="{00000000-0005-0000-0000-00002E000000}"/>
    <cellStyle name="60% - ส่วนที่ถูกเน้น4 2" xfId="55" xr:uid="{00000000-0005-0000-0000-00002F000000}"/>
    <cellStyle name="60% - ส่วนที่ถูกเน้น4_BEx7" xfId="56" xr:uid="{00000000-0005-0000-0000-000030000000}"/>
    <cellStyle name="60% - ส่วนที่ถูกเน้น5" xfId="57" xr:uid="{00000000-0005-0000-0000-000031000000}"/>
    <cellStyle name="60% - ส่วนที่ถูกเน้น5 2" xfId="58" xr:uid="{00000000-0005-0000-0000-000032000000}"/>
    <cellStyle name="60% - ส่วนที่ถูกเน้น5_BEx7" xfId="59" xr:uid="{00000000-0005-0000-0000-000033000000}"/>
    <cellStyle name="60% - ส่วนที่ถูกเน้น6" xfId="60" xr:uid="{00000000-0005-0000-0000-000034000000}"/>
    <cellStyle name="60% - ส่วนที่ถูกเน้น6 2" xfId="61" xr:uid="{00000000-0005-0000-0000-000035000000}"/>
    <cellStyle name="60% - ส่วนที่ถูกเน้น6_BEx7" xfId="62" xr:uid="{00000000-0005-0000-0000-000036000000}"/>
    <cellStyle name="75" xfId="63" xr:uid="{00000000-0005-0000-0000-000037000000}"/>
    <cellStyle name="category" xfId="64" xr:uid="{00000000-0005-0000-0000-000038000000}"/>
    <cellStyle name="Comma 10" xfId="65" xr:uid="{00000000-0005-0000-0000-00003A000000}"/>
    <cellStyle name="Comma 10 2" xfId="66" xr:uid="{00000000-0005-0000-0000-00003B000000}"/>
    <cellStyle name="Comma 10 2 2" xfId="2" xr:uid="{00000000-0005-0000-0000-00003C000000}"/>
    <cellStyle name="Comma 10 3" xfId="67" xr:uid="{00000000-0005-0000-0000-00003D000000}"/>
    <cellStyle name="Comma 10 4" xfId="68" xr:uid="{00000000-0005-0000-0000-00003E000000}"/>
    <cellStyle name="Comma 10 5" xfId="69" xr:uid="{00000000-0005-0000-0000-00003F000000}"/>
    <cellStyle name="Comma 11" xfId="70" xr:uid="{00000000-0005-0000-0000-000040000000}"/>
    <cellStyle name="Comma 11 2" xfId="71" xr:uid="{00000000-0005-0000-0000-000041000000}"/>
    <cellStyle name="Comma 12" xfId="72" xr:uid="{00000000-0005-0000-0000-000042000000}"/>
    <cellStyle name="Comma 12 2" xfId="73" xr:uid="{00000000-0005-0000-0000-000043000000}"/>
    <cellStyle name="Comma 13" xfId="74" xr:uid="{00000000-0005-0000-0000-000044000000}"/>
    <cellStyle name="Comma 14" xfId="75" xr:uid="{00000000-0005-0000-0000-000045000000}"/>
    <cellStyle name="Comma 14 2" xfId="76" xr:uid="{00000000-0005-0000-0000-000046000000}"/>
    <cellStyle name="Comma 14 3" xfId="77" xr:uid="{00000000-0005-0000-0000-000047000000}"/>
    <cellStyle name="Comma 15" xfId="78" xr:uid="{00000000-0005-0000-0000-000048000000}"/>
    <cellStyle name="Comma 16" xfId="79" xr:uid="{00000000-0005-0000-0000-000049000000}"/>
    <cellStyle name="Comma 17" xfId="80" xr:uid="{00000000-0005-0000-0000-00004A000000}"/>
    <cellStyle name="Comma 17 2" xfId="81" xr:uid="{00000000-0005-0000-0000-00004B000000}"/>
    <cellStyle name="Comma 17 2 2" xfId="82" xr:uid="{00000000-0005-0000-0000-00004C000000}"/>
    <cellStyle name="Comma 18" xfId="83" xr:uid="{00000000-0005-0000-0000-00004D000000}"/>
    <cellStyle name="Comma 19" xfId="84" xr:uid="{00000000-0005-0000-0000-00004E000000}"/>
    <cellStyle name="Comma 2" xfId="85" xr:uid="{00000000-0005-0000-0000-00004F000000}"/>
    <cellStyle name="Comma 2 10" xfId="86" xr:uid="{00000000-0005-0000-0000-000050000000}"/>
    <cellStyle name="Comma 2 12" xfId="87" xr:uid="{00000000-0005-0000-0000-000051000000}"/>
    <cellStyle name="Comma 2 2" xfId="5" xr:uid="{00000000-0005-0000-0000-000052000000}"/>
    <cellStyle name="Comma 2 3" xfId="88" xr:uid="{00000000-0005-0000-0000-000053000000}"/>
    <cellStyle name="Comma 2 3 2" xfId="89" xr:uid="{00000000-0005-0000-0000-000054000000}"/>
    <cellStyle name="Comma 2 4" xfId="90" xr:uid="{00000000-0005-0000-0000-000055000000}"/>
    <cellStyle name="Comma 2 5" xfId="91" xr:uid="{00000000-0005-0000-0000-000056000000}"/>
    <cellStyle name="Comma 2 5 2" xfId="92" xr:uid="{00000000-0005-0000-0000-000057000000}"/>
    <cellStyle name="Comma 2 6" xfId="93" xr:uid="{00000000-0005-0000-0000-000058000000}"/>
    <cellStyle name="Comma 2 7" xfId="94" xr:uid="{00000000-0005-0000-0000-000059000000}"/>
    <cellStyle name="Comma 2 7 2" xfId="95" xr:uid="{00000000-0005-0000-0000-00005A000000}"/>
    <cellStyle name="Comma 2 8" xfId="96" xr:uid="{00000000-0005-0000-0000-00005B000000}"/>
    <cellStyle name="Comma 2 9" xfId="4" xr:uid="{00000000-0005-0000-0000-00005C000000}"/>
    <cellStyle name="Comma 20" xfId="97" xr:uid="{00000000-0005-0000-0000-00005D000000}"/>
    <cellStyle name="Comma 3" xfId="98" xr:uid="{00000000-0005-0000-0000-00005E000000}"/>
    <cellStyle name="Comma 3 2" xfId="99" xr:uid="{00000000-0005-0000-0000-00005F000000}"/>
    <cellStyle name="Comma 3 2 2" xfId="100" xr:uid="{00000000-0005-0000-0000-000060000000}"/>
    <cellStyle name="Comma 3 4" xfId="101" xr:uid="{00000000-0005-0000-0000-000061000000}"/>
    <cellStyle name="Comma 3 5" xfId="102" xr:uid="{00000000-0005-0000-0000-000062000000}"/>
    <cellStyle name="Comma 4" xfId="103" xr:uid="{00000000-0005-0000-0000-000063000000}"/>
    <cellStyle name="Comma 4 2" xfId="104" xr:uid="{00000000-0005-0000-0000-000064000000}"/>
    <cellStyle name="Comma 4 2 2" xfId="105" xr:uid="{00000000-0005-0000-0000-000065000000}"/>
    <cellStyle name="Comma 4 2 2 2" xfId="106" xr:uid="{00000000-0005-0000-0000-000066000000}"/>
    <cellStyle name="Comma 4 3" xfId="107" xr:uid="{00000000-0005-0000-0000-000067000000}"/>
    <cellStyle name="Comma 4 3 2" xfId="108" xr:uid="{00000000-0005-0000-0000-000068000000}"/>
    <cellStyle name="Comma 4 3 3" xfId="109" xr:uid="{00000000-0005-0000-0000-000069000000}"/>
    <cellStyle name="Comma 4 3 4" xfId="110" xr:uid="{00000000-0005-0000-0000-00006A000000}"/>
    <cellStyle name="Comma 4 3 5" xfId="111" xr:uid="{00000000-0005-0000-0000-00006B000000}"/>
    <cellStyle name="Comma 4 4" xfId="112" xr:uid="{00000000-0005-0000-0000-00006C000000}"/>
    <cellStyle name="Comma 4 5" xfId="113" xr:uid="{00000000-0005-0000-0000-00006D000000}"/>
    <cellStyle name="Comma 4 6" xfId="114" xr:uid="{00000000-0005-0000-0000-00006E000000}"/>
    <cellStyle name="Comma 5" xfId="115" xr:uid="{00000000-0005-0000-0000-00006F000000}"/>
    <cellStyle name="Comma 5 2" xfId="116" xr:uid="{00000000-0005-0000-0000-000070000000}"/>
    <cellStyle name="Comma 5 2 2" xfId="117" xr:uid="{00000000-0005-0000-0000-000071000000}"/>
    <cellStyle name="Comma 5 2 3" xfId="118" xr:uid="{00000000-0005-0000-0000-000072000000}"/>
    <cellStyle name="Comma 5 2 4" xfId="119" xr:uid="{00000000-0005-0000-0000-000073000000}"/>
    <cellStyle name="Comma 5 2 5" xfId="120" xr:uid="{00000000-0005-0000-0000-000074000000}"/>
    <cellStyle name="Comma 5 3" xfId="121" xr:uid="{00000000-0005-0000-0000-000075000000}"/>
    <cellStyle name="Comma 5 4" xfId="122" xr:uid="{00000000-0005-0000-0000-000076000000}"/>
    <cellStyle name="Comma 6" xfId="123" xr:uid="{00000000-0005-0000-0000-000077000000}"/>
    <cellStyle name="Comma 6 2" xfId="124" xr:uid="{00000000-0005-0000-0000-000078000000}"/>
    <cellStyle name="Comma 6 2 2" xfId="125" xr:uid="{00000000-0005-0000-0000-000079000000}"/>
    <cellStyle name="Comma 6 2 2 2" xfId="126" xr:uid="{00000000-0005-0000-0000-00007A000000}"/>
    <cellStyle name="Comma 6 2 2 2 2" xfId="127" xr:uid="{00000000-0005-0000-0000-00007B000000}"/>
    <cellStyle name="Comma 6 2 2 2 2 2" xfId="128" xr:uid="{00000000-0005-0000-0000-00007C000000}"/>
    <cellStyle name="Comma 6 2 2 2 2 2 2" xfId="129" xr:uid="{00000000-0005-0000-0000-00007D000000}"/>
    <cellStyle name="Comma 6 2 2 2 3" xfId="130" xr:uid="{00000000-0005-0000-0000-00007E000000}"/>
    <cellStyle name="Comma 6 2 2 2 4" xfId="131" xr:uid="{00000000-0005-0000-0000-00007F000000}"/>
    <cellStyle name="Comma 6 2 3" xfId="132" xr:uid="{00000000-0005-0000-0000-000080000000}"/>
    <cellStyle name="Comma 6 2 3 2" xfId="133" xr:uid="{00000000-0005-0000-0000-000081000000}"/>
    <cellStyle name="Comma 6 2 3 3" xfId="134" xr:uid="{00000000-0005-0000-0000-000082000000}"/>
    <cellStyle name="Comma 6 2 3 4" xfId="135" xr:uid="{00000000-0005-0000-0000-000083000000}"/>
    <cellStyle name="Comma 6 2 3 4 2" xfId="136" xr:uid="{00000000-0005-0000-0000-000084000000}"/>
    <cellStyle name="Comma 6 3" xfId="137" xr:uid="{00000000-0005-0000-0000-000085000000}"/>
    <cellStyle name="Comma 6 3 2" xfId="138" xr:uid="{00000000-0005-0000-0000-000086000000}"/>
    <cellStyle name="Comma 6 4" xfId="139" xr:uid="{00000000-0005-0000-0000-000087000000}"/>
    <cellStyle name="Comma 7" xfId="140" xr:uid="{00000000-0005-0000-0000-000088000000}"/>
    <cellStyle name="Comma 7 2" xfId="141" xr:uid="{00000000-0005-0000-0000-000089000000}"/>
    <cellStyle name="Comma 7 2 2" xfId="142" xr:uid="{00000000-0005-0000-0000-00008A000000}"/>
    <cellStyle name="Comma 7 2 2 2" xfId="143" xr:uid="{00000000-0005-0000-0000-00008B000000}"/>
    <cellStyle name="Comma 7 2 2 3" xfId="144" xr:uid="{00000000-0005-0000-0000-00008C000000}"/>
    <cellStyle name="Comma 8" xfId="145" xr:uid="{00000000-0005-0000-0000-00008D000000}"/>
    <cellStyle name="Comma 8 2" xfId="146" xr:uid="{00000000-0005-0000-0000-00008E000000}"/>
    <cellStyle name="Comma 8 3" xfId="147" xr:uid="{00000000-0005-0000-0000-00008F000000}"/>
    <cellStyle name="Comma 8 4" xfId="148" xr:uid="{00000000-0005-0000-0000-000090000000}"/>
    <cellStyle name="Comma 9" xfId="149" xr:uid="{00000000-0005-0000-0000-000091000000}"/>
    <cellStyle name="Comma 9 2" xfId="150" xr:uid="{00000000-0005-0000-0000-000092000000}"/>
    <cellStyle name="comma zerodec" xfId="151" xr:uid="{00000000-0005-0000-0000-000093000000}"/>
    <cellStyle name="Currency1" xfId="152" xr:uid="{00000000-0005-0000-0000-000094000000}"/>
    <cellStyle name="Date" xfId="153" xr:uid="{00000000-0005-0000-0000-000095000000}"/>
    <cellStyle name="Dollar (zero dec)" xfId="154" xr:uid="{00000000-0005-0000-0000-000096000000}"/>
    <cellStyle name="Grey" xfId="155" xr:uid="{00000000-0005-0000-0000-000097000000}"/>
    <cellStyle name="HEADER" xfId="156" xr:uid="{00000000-0005-0000-0000-000098000000}"/>
    <cellStyle name="Header1" xfId="157" xr:uid="{00000000-0005-0000-0000-000099000000}"/>
    <cellStyle name="Header2" xfId="158" xr:uid="{00000000-0005-0000-0000-00009A000000}"/>
    <cellStyle name="Heading" xfId="159" xr:uid="{00000000-0005-0000-0000-00009B000000}"/>
    <cellStyle name="Heading1" xfId="160" xr:uid="{00000000-0005-0000-0000-00009C000000}"/>
    <cellStyle name="Hyperlink" xfId="404" builtinId="8"/>
    <cellStyle name="Hyperlink 2" xfId="161" xr:uid="{00000000-0005-0000-0000-00009E000000}"/>
    <cellStyle name="Input [yellow]" xfId="162" xr:uid="{00000000-0005-0000-0000-00009F000000}"/>
    <cellStyle name="Milliers [0]_!!!GO" xfId="163" xr:uid="{00000000-0005-0000-0000-0000A0000000}"/>
    <cellStyle name="Milliers_!!!GO" xfId="164" xr:uid="{00000000-0005-0000-0000-0000A1000000}"/>
    <cellStyle name="Model" xfId="165" xr:uid="{00000000-0005-0000-0000-0000A2000000}"/>
    <cellStyle name="Mon้taire [0]_!!!GO" xfId="166" xr:uid="{00000000-0005-0000-0000-0000A3000000}"/>
    <cellStyle name="Mon้taire_!!!GO" xfId="167" xr:uid="{00000000-0005-0000-0000-0000A4000000}"/>
    <cellStyle name="New Times Roman" xfId="168" xr:uid="{00000000-0005-0000-0000-0000A5000000}"/>
    <cellStyle name="Normal - Style1" xfId="169" xr:uid="{00000000-0005-0000-0000-0000A7000000}"/>
    <cellStyle name="Normal 10" xfId="170" xr:uid="{00000000-0005-0000-0000-0000A8000000}"/>
    <cellStyle name="Normal 10 2" xfId="171" xr:uid="{00000000-0005-0000-0000-0000A9000000}"/>
    <cellStyle name="Normal 11" xfId="172" xr:uid="{00000000-0005-0000-0000-0000AA000000}"/>
    <cellStyle name="Normal 11 2" xfId="173" xr:uid="{00000000-0005-0000-0000-0000AB000000}"/>
    <cellStyle name="Normal 12" xfId="174" xr:uid="{00000000-0005-0000-0000-0000AC000000}"/>
    <cellStyle name="Normal 12 2" xfId="175" xr:uid="{00000000-0005-0000-0000-0000AD000000}"/>
    <cellStyle name="Normal 13" xfId="176" xr:uid="{00000000-0005-0000-0000-0000AE000000}"/>
    <cellStyle name="Normal 14" xfId="177" xr:uid="{00000000-0005-0000-0000-0000AF000000}"/>
    <cellStyle name="Normal 15" xfId="178" xr:uid="{00000000-0005-0000-0000-0000B0000000}"/>
    <cellStyle name="Normal 16" xfId="179" xr:uid="{00000000-0005-0000-0000-0000B1000000}"/>
    <cellStyle name="Normal 16 2" xfId="180" xr:uid="{00000000-0005-0000-0000-0000B2000000}"/>
    <cellStyle name="Normal 17" xfId="181" xr:uid="{00000000-0005-0000-0000-0000B3000000}"/>
    <cellStyle name="Normal 18" xfId="182" xr:uid="{00000000-0005-0000-0000-0000B4000000}"/>
    <cellStyle name="Normal 2" xfId="183" xr:uid="{00000000-0005-0000-0000-0000B5000000}"/>
    <cellStyle name="Normal 2 2" xfId="184" xr:uid="{00000000-0005-0000-0000-0000B6000000}"/>
    <cellStyle name="Normal 2 2 2" xfId="185" xr:uid="{00000000-0005-0000-0000-0000B7000000}"/>
    <cellStyle name="Normal 2 2 3" xfId="186" xr:uid="{00000000-0005-0000-0000-0000B8000000}"/>
    <cellStyle name="Normal 2 3" xfId="187" xr:uid="{00000000-0005-0000-0000-0000B9000000}"/>
    <cellStyle name="Normal 2 3 2" xfId="188" xr:uid="{00000000-0005-0000-0000-0000BA000000}"/>
    <cellStyle name="Normal 2 3 3" xfId="189" xr:uid="{00000000-0005-0000-0000-0000BB000000}"/>
    <cellStyle name="Normal 2 4" xfId="190" xr:uid="{00000000-0005-0000-0000-0000BC000000}"/>
    <cellStyle name="Normal 2 4 2" xfId="191" xr:uid="{00000000-0005-0000-0000-0000BD000000}"/>
    <cellStyle name="Normal 2 5" xfId="192" xr:uid="{00000000-0005-0000-0000-0000BE000000}"/>
    <cellStyle name="Normal 2 6" xfId="193" xr:uid="{00000000-0005-0000-0000-0000BF000000}"/>
    <cellStyle name="Normal 2_1.คณะครุศาสตร์" xfId="194" xr:uid="{00000000-0005-0000-0000-0000C0000000}"/>
    <cellStyle name="Normal 3" xfId="195" xr:uid="{00000000-0005-0000-0000-0000C1000000}"/>
    <cellStyle name="Normal 3 2" xfId="196" xr:uid="{00000000-0005-0000-0000-0000C2000000}"/>
    <cellStyle name="Normal 3 2 2" xfId="197" xr:uid="{00000000-0005-0000-0000-0000C3000000}"/>
    <cellStyle name="Normal 3 3" xfId="198" xr:uid="{00000000-0005-0000-0000-0000C4000000}"/>
    <cellStyle name="Normal 3 4" xfId="199" xr:uid="{00000000-0005-0000-0000-0000C5000000}"/>
    <cellStyle name="Normal 3 4 2" xfId="200" xr:uid="{00000000-0005-0000-0000-0000C6000000}"/>
    <cellStyle name="Normal 3 5" xfId="201" xr:uid="{00000000-0005-0000-0000-0000C7000000}"/>
    <cellStyle name="Normal 3 6" xfId="1" xr:uid="{00000000-0005-0000-0000-0000C8000000}"/>
    <cellStyle name="Normal 4" xfId="202" xr:uid="{00000000-0005-0000-0000-0000C9000000}"/>
    <cellStyle name="Normal 4 2" xfId="203" xr:uid="{00000000-0005-0000-0000-0000CA000000}"/>
    <cellStyle name="Normal 4 2 2" xfId="204" xr:uid="{00000000-0005-0000-0000-0000CB000000}"/>
    <cellStyle name="Normal 4 3" xfId="205" xr:uid="{00000000-0005-0000-0000-0000CC000000}"/>
    <cellStyle name="Normal 5" xfId="206" xr:uid="{00000000-0005-0000-0000-0000CD000000}"/>
    <cellStyle name="Normal 5 2" xfId="207" xr:uid="{00000000-0005-0000-0000-0000CE000000}"/>
    <cellStyle name="Normal 6" xfId="208" xr:uid="{00000000-0005-0000-0000-0000CF000000}"/>
    <cellStyle name="Normal 6 2" xfId="209" xr:uid="{00000000-0005-0000-0000-0000D0000000}"/>
    <cellStyle name="Normal 6 3" xfId="210" xr:uid="{00000000-0005-0000-0000-0000D1000000}"/>
    <cellStyle name="Normal 7" xfId="211" xr:uid="{00000000-0005-0000-0000-0000D2000000}"/>
    <cellStyle name="Normal 7 2" xfId="212" xr:uid="{00000000-0005-0000-0000-0000D3000000}"/>
    <cellStyle name="Normal 7 3" xfId="213" xr:uid="{00000000-0005-0000-0000-0000D4000000}"/>
    <cellStyle name="Normal 8" xfId="214" xr:uid="{00000000-0005-0000-0000-0000D5000000}"/>
    <cellStyle name="Normal 8 2" xfId="215" xr:uid="{00000000-0005-0000-0000-0000D6000000}"/>
    <cellStyle name="Normal 9" xfId="216" xr:uid="{00000000-0005-0000-0000-0000D7000000}"/>
    <cellStyle name="Normal 9 2" xfId="217" xr:uid="{00000000-0005-0000-0000-0000D8000000}"/>
    <cellStyle name="Normal 9 3" xfId="218" xr:uid="{00000000-0005-0000-0000-0000D9000000}"/>
    <cellStyle name="Normal_F_โรงเรียนในฝัน" xfId="7" xr:uid="{00000000-0005-0000-0000-0000DA000000}"/>
    <cellStyle name="p/n" xfId="219" xr:uid="{00000000-0005-0000-0000-0000DB000000}"/>
    <cellStyle name="Percent [2]" xfId="220" xr:uid="{00000000-0005-0000-0000-0000DC000000}"/>
    <cellStyle name="Percent 2" xfId="221" xr:uid="{00000000-0005-0000-0000-0000DD000000}"/>
    <cellStyle name="Percent 3" xfId="222" xr:uid="{00000000-0005-0000-0000-0000DE000000}"/>
    <cellStyle name="Result" xfId="223" xr:uid="{00000000-0005-0000-0000-0000DF000000}"/>
    <cellStyle name="Result2" xfId="224" xr:uid="{00000000-0005-0000-0000-0000E0000000}"/>
    <cellStyle name="SAPBEXaggData" xfId="225" xr:uid="{00000000-0005-0000-0000-0000E1000000}"/>
    <cellStyle name="SAPBEXaggDataEmph" xfId="226" xr:uid="{00000000-0005-0000-0000-0000E2000000}"/>
    <cellStyle name="SAPBEXaggItem" xfId="227" xr:uid="{00000000-0005-0000-0000-0000E3000000}"/>
    <cellStyle name="SAPBEXaggItemX" xfId="228" xr:uid="{00000000-0005-0000-0000-0000E4000000}"/>
    <cellStyle name="SAPBEXchaText" xfId="229" xr:uid="{00000000-0005-0000-0000-0000E5000000}"/>
    <cellStyle name="SAPBEXchaText 2" xfId="230" xr:uid="{00000000-0005-0000-0000-0000E6000000}"/>
    <cellStyle name="SAPBEXchaText_BEx7" xfId="231" xr:uid="{00000000-0005-0000-0000-0000E7000000}"/>
    <cellStyle name="SAPBEXexcBad7" xfId="232" xr:uid="{00000000-0005-0000-0000-0000E8000000}"/>
    <cellStyle name="SAPBEXexcBad8" xfId="233" xr:uid="{00000000-0005-0000-0000-0000E9000000}"/>
    <cellStyle name="SAPBEXexcBad9" xfId="234" xr:uid="{00000000-0005-0000-0000-0000EA000000}"/>
    <cellStyle name="SAPBEXexcCritical4" xfId="235" xr:uid="{00000000-0005-0000-0000-0000EB000000}"/>
    <cellStyle name="SAPBEXexcCritical5" xfId="236" xr:uid="{00000000-0005-0000-0000-0000EC000000}"/>
    <cellStyle name="SAPBEXexcCritical6" xfId="237" xr:uid="{00000000-0005-0000-0000-0000ED000000}"/>
    <cellStyle name="SAPBEXexcGood1" xfId="238" xr:uid="{00000000-0005-0000-0000-0000EE000000}"/>
    <cellStyle name="SAPBEXexcGood2" xfId="239" xr:uid="{00000000-0005-0000-0000-0000EF000000}"/>
    <cellStyle name="SAPBEXexcGood3" xfId="240" xr:uid="{00000000-0005-0000-0000-0000F0000000}"/>
    <cellStyle name="SAPBEXfilterDrill" xfId="241" xr:uid="{00000000-0005-0000-0000-0000F1000000}"/>
    <cellStyle name="SAPBEXfilterItem" xfId="242" xr:uid="{00000000-0005-0000-0000-0000F2000000}"/>
    <cellStyle name="SAPBEXfilterText" xfId="243" xr:uid="{00000000-0005-0000-0000-0000F3000000}"/>
    <cellStyle name="SAPBEXformats" xfId="244" xr:uid="{00000000-0005-0000-0000-0000F4000000}"/>
    <cellStyle name="SAPBEXformats 2" xfId="245" xr:uid="{00000000-0005-0000-0000-0000F5000000}"/>
    <cellStyle name="SAPBEXformats_BEx7" xfId="246" xr:uid="{00000000-0005-0000-0000-0000F6000000}"/>
    <cellStyle name="SAPBEXheaderItem" xfId="247" xr:uid="{00000000-0005-0000-0000-0000F7000000}"/>
    <cellStyle name="SAPBEXheaderItem 2" xfId="248" xr:uid="{00000000-0005-0000-0000-0000F8000000}"/>
    <cellStyle name="SAPBEXheaderItem_1. MS-1.1 2552_220509" xfId="249" xr:uid="{00000000-0005-0000-0000-0000F9000000}"/>
    <cellStyle name="SAPBEXheaderText" xfId="250" xr:uid="{00000000-0005-0000-0000-0000FA000000}"/>
    <cellStyle name="SAPBEXheaderText 2" xfId="251" xr:uid="{00000000-0005-0000-0000-0000FB000000}"/>
    <cellStyle name="SAPBEXheaderText_1. MS-1.1 2552_220509" xfId="252" xr:uid="{00000000-0005-0000-0000-0000FC000000}"/>
    <cellStyle name="SAPBEXHLevel0" xfId="253" xr:uid="{00000000-0005-0000-0000-0000FD000000}"/>
    <cellStyle name="SAPBEXHLevel0 2" xfId="254" xr:uid="{00000000-0005-0000-0000-0000FE000000}"/>
    <cellStyle name="SAPBEXHLevel0_BEx7" xfId="255" xr:uid="{00000000-0005-0000-0000-0000FF000000}"/>
    <cellStyle name="SAPBEXHLevel0X" xfId="256" xr:uid="{00000000-0005-0000-0000-000000010000}"/>
    <cellStyle name="SAPBEXHLevel0X 2" xfId="257" xr:uid="{00000000-0005-0000-0000-000001010000}"/>
    <cellStyle name="SAPBEXHLevel0X_BEx7" xfId="258" xr:uid="{00000000-0005-0000-0000-000002010000}"/>
    <cellStyle name="SAPBEXHLevel1" xfId="259" xr:uid="{00000000-0005-0000-0000-000003010000}"/>
    <cellStyle name="SAPBEXHLevel1 2" xfId="260" xr:uid="{00000000-0005-0000-0000-000004010000}"/>
    <cellStyle name="SAPBEXHLevel1_BEx7" xfId="261" xr:uid="{00000000-0005-0000-0000-000005010000}"/>
    <cellStyle name="SAPBEXHLevel1X" xfId="262" xr:uid="{00000000-0005-0000-0000-000006010000}"/>
    <cellStyle name="SAPBEXHLevel1X 2" xfId="263" xr:uid="{00000000-0005-0000-0000-000007010000}"/>
    <cellStyle name="SAPBEXHLevel1X_BEx7" xfId="264" xr:uid="{00000000-0005-0000-0000-000008010000}"/>
    <cellStyle name="SAPBEXHLevel2" xfId="265" xr:uid="{00000000-0005-0000-0000-000009010000}"/>
    <cellStyle name="SAPBEXHLevel2 2" xfId="266" xr:uid="{00000000-0005-0000-0000-00000A010000}"/>
    <cellStyle name="SAPBEXHLevel2_BEx7" xfId="267" xr:uid="{00000000-0005-0000-0000-00000B010000}"/>
    <cellStyle name="SAPBEXHLevel2X" xfId="268" xr:uid="{00000000-0005-0000-0000-00000C010000}"/>
    <cellStyle name="SAPBEXHLevel2X 2" xfId="269" xr:uid="{00000000-0005-0000-0000-00000D010000}"/>
    <cellStyle name="SAPBEXHLevel2X_BEx7" xfId="270" xr:uid="{00000000-0005-0000-0000-00000E010000}"/>
    <cellStyle name="SAPBEXHLevel3" xfId="271" xr:uid="{00000000-0005-0000-0000-00000F010000}"/>
    <cellStyle name="SAPBEXHLevel3 2" xfId="272" xr:uid="{00000000-0005-0000-0000-000010010000}"/>
    <cellStyle name="SAPBEXHLevel3_BEx7" xfId="273" xr:uid="{00000000-0005-0000-0000-000011010000}"/>
    <cellStyle name="SAPBEXHLevel3X" xfId="274" xr:uid="{00000000-0005-0000-0000-000012010000}"/>
    <cellStyle name="SAPBEXHLevel3X 2" xfId="275" xr:uid="{00000000-0005-0000-0000-000013010000}"/>
    <cellStyle name="SAPBEXHLevel3X_BEx7" xfId="276" xr:uid="{00000000-0005-0000-0000-000014010000}"/>
    <cellStyle name="SAPBEXresData" xfId="277" xr:uid="{00000000-0005-0000-0000-000015010000}"/>
    <cellStyle name="SAPBEXresDataEmph" xfId="278" xr:uid="{00000000-0005-0000-0000-000016010000}"/>
    <cellStyle name="SAPBEXresItem" xfId="279" xr:uid="{00000000-0005-0000-0000-000017010000}"/>
    <cellStyle name="SAPBEXresItemX" xfId="280" xr:uid="{00000000-0005-0000-0000-000018010000}"/>
    <cellStyle name="SAPBEXstdData" xfId="281" xr:uid="{00000000-0005-0000-0000-000019010000}"/>
    <cellStyle name="SAPBEXstdDataEmph" xfId="282" xr:uid="{00000000-0005-0000-0000-00001A010000}"/>
    <cellStyle name="SAPBEXstdItem" xfId="283" xr:uid="{00000000-0005-0000-0000-00001B010000}"/>
    <cellStyle name="SAPBEXstdItem 2" xfId="284" xr:uid="{00000000-0005-0000-0000-00001C010000}"/>
    <cellStyle name="SAPBEXstdItem_BEx7" xfId="285" xr:uid="{00000000-0005-0000-0000-00001D010000}"/>
    <cellStyle name="SAPBEXstdItemX" xfId="286" xr:uid="{00000000-0005-0000-0000-00001E010000}"/>
    <cellStyle name="SAPBEXstdItemX 2" xfId="287" xr:uid="{00000000-0005-0000-0000-00001F010000}"/>
    <cellStyle name="SAPBEXstdItemX_BEx7" xfId="288" xr:uid="{00000000-0005-0000-0000-000020010000}"/>
    <cellStyle name="SAPBEXtitle" xfId="289" xr:uid="{00000000-0005-0000-0000-000021010000}"/>
    <cellStyle name="SAPBEXundefined" xfId="290" xr:uid="{00000000-0005-0000-0000-000022010000}"/>
    <cellStyle name="STANDARD" xfId="291" xr:uid="{00000000-0005-0000-0000-000023010000}"/>
    <cellStyle name="subhead" xfId="292" xr:uid="{00000000-0005-0000-0000-000024010000}"/>
    <cellStyle name="การคำนวณ" xfId="293" xr:uid="{00000000-0005-0000-0000-000025010000}"/>
    <cellStyle name="การคำนวณ 2" xfId="294" xr:uid="{00000000-0005-0000-0000-000026010000}"/>
    <cellStyle name="การคำนวณ_BEx7" xfId="295" xr:uid="{00000000-0005-0000-0000-000027010000}"/>
    <cellStyle name="ข้อความเตือน" xfId="296" xr:uid="{00000000-0005-0000-0000-000028010000}"/>
    <cellStyle name="ข้อความเตือน 2" xfId="297" xr:uid="{00000000-0005-0000-0000-000029010000}"/>
    <cellStyle name="ข้อความเตือน_BEx7" xfId="298" xr:uid="{00000000-0005-0000-0000-00002A010000}"/>
    <cellStyle name="ข้อความอธิบาย" xfId="299" xr:uid="{00000000-0005-0000-0000-00002B010000}"/>
    <cellStyle name="ข้อความอธิบาย 2" xfId="300" xr:uid="{00000000-0005-0000-0000-00002C010000}"/>
    <cellStyle name="ข้อความอธิบาย_BEx7" xfId="301" xr:uid="{00000000-0005-0000-0000-00002D010000}"/>
    <cellStyle name="เครื่องหมายจุลภาค [0]_PERSONAL" xfId="302" xr:uid="{00000000-0005-0000-0000-00002E010000}"/>
    <cellStyle name="เครื่องหมายจุลภาค 2" xfId="303" xr:uid="{00000000-0005-0000-0000-00002F010000}"/>
    <cellStyle name="เครื่องหมายจุลภาค 2 2" xfId="6" xr:uid="{00000000-0005-0000-0000-000030010000}"/>
    <cellStyle name="เครื่องหมายจุลภาค 2 3" xfId="304" xr:uid="{00000000-0005-0000-0000-000031010000}"/>
    <cellStyle name="เครื่องหมายจุลภาค 3" xfId="305" xr:uid="{00000000-0005-0000-0000-000032010000}"/>
    <cellStyle name="เครื่องหมายจุลภาค 3 2" xfId="306" xr:uid="{00000000-0005-0000-0000-000033010000}"/>
    <cellStyle name="เครื่องหมายจุลภาค 4" xfId="307" xr:uid="{00000000-0005-0000-0000-000034010000}"/>
    <cellStyle name="เครื่องหมายจุลภาค 4 2" xfId="308" xr:uid="{00000000-0005-0000-0000-000035010000}"/>
    <cellStyle name="เครื่องหมายจุลภาค 4 2 2" xfId="309" xr:uid="{00000000-0005-0000-0000-000036010000}"/>
    <cellStyle name="เครื่องหมายจุลภาค 4 3" xfId="310" xr:uid="{00000000-0005-0000-0000-000037010000}"/>
    <cellStyle name="เครื่องหมายจุลภาค 4 4" xfId="311" xr:uid="{00000000-0005-0000-0000-000038010000}"/>
    <cellStyle name="เครื่องหมายจุลภาค 4 5" xfId="312" xr:uid="{00000000-0005-0000-0000-000039010000}"/>
    <cellStyle name="เครื่องหมายจุลภาค 4 6" xfId="313" xr:uid="{00000000-0005-0000-0000-00003A010000}"/>
    <cellStyle name="เครื่องหมายจุลภาค 5" xfId="314" xr:uid="{00000000-0005-0000-0000-00003B010000}"/>
    <cellStyle name="เครื่องหมายจุลภาค 5 2" xfId="315" xr:uid="{00000000-0005-0000-0000-00003C010000}"/>
    <cellStyle name="เครื่องหมายจุลภาค 6" xfId="316" xr:uid="{00000000-0005-0000-0000-00003D010000}"/>
    <cellStyle name="เครื่องหมายจุลภาค 7" xfId="317" xr:uid="{00000000-0005-0000-0000-00003E010000}"/>
    <cellStyle name="เครื่องหมายจุลภาค_PERSONAL" xfId="318" xr:uid="{00000000-0005-0000-0000-00003F010000}"/>
    <cellStyle name="เครื่องหมายสกุลเงิน [0]_PERSONAL" xfId="319" xr:uid="{00000000-0005-0000-0000-000040010000}"/>
    <cellStyle name="เครื่องหมายสกุลเงิน_PERSONAL" xfId="320" xr:uid="{00000000-0005-0000-0000-000041010000}"/>
    <cellStyle name="จุลภาค" xfId="403" builtinId="3"/>
    <cellStyle name="ชื่อเรื่อง" xfId="321" xr:uid="{00000000-0005-0000-0000-000042010000}"/>
    <cellStyle name="ชื่อเรื่อง 2" xfId="322" xr:uid="{00000000-0005-0000-0000-000043010000}"/>
    <cellStyle name="ชื่อเรื่อง_BEx7" xfId="323" xr:uid="{00000000-0005-0000-0000-000044010000}"/>
    <cellStyle name="เซลล์ตรวจสอบ" xfId="324" xr:uid="{00000000-0005-0000-0000-000045010000}"/>
    <cellStyle name="เซลล์ตรวจสอบ 2" xfId="325" xr:uid="{00000000-0005-0000-0000-000046010000}"/>
    <cellStyle name="เซลล์ตรวจสอบ_BEx7" xfId="326" xr:uid="{00000000-0005-0000-0000-000047010000}"/>
    <cellStyle name="เซลล์ที่มีการเชื่อมโยง" xfId="327" xr:uid="{00000000-0005-0000-0000-000048010000}"/>
    <cellStyle name="เซลล์ที่มีการเชื่อมโยง 2" xfId="328" xr:uid="{00000000-0005-0000-0000-000049010000}"/>
    <cellStyle name="เซลล์ที่มีการเชื่อมโยง_BEx7" xfId="329" xr:uid="{00000000-0005-0000-0000-00004A010000}"/>
    <cellStyle name="ดี" xfId="330" xr:uid="{00000000-0005-0000-0000-00004B010000}"/>
    <cellStyle name="ดี 2" xfId="331" xr:uid="{00000000-0005-0000-0000-00004C010000}"/>
    <cellStyle name="ดี_BEx7" xfId="332" xr:uid="{00000000-0005-0000-0000-00004D010000}"/>
    <cellStyle name="น้บะภฒ_95" xfId="333" xr:uid="{00000000-0005-0000-0000-00004E010000}"/>
    <cellStyle name="ปกติ" xfId="0" builtinId="0"/>
    <cellStyle name="ปกติ 2" xfId="334" xr:uid="{00000000-0005-0000-0000-00004F010000}"/>
    <cellStyle name="ปกติ 2 2" xfId="335" xr:uid="{00000000-0005-0000-0000-000050010000}"/>
    <cellStyle name="ปกติ 2 2 2" xfId="336" xr:uid="{00000000-0005-0000-0000-000051010000}"/>
    <cellStyle name="ปกติ 2 3" xfId="337" xr:uid="{00000000-0005-0000-0000-000052010000}"/>
    <cellStyle name="ปกติ 2_11.แพทย์" xfId="338" xr:uid="{00000000-0005-0000-0000-000053010000}"/>
    <cellStyle name="ปกติ 3" xfId="339" xr:uid="{00000000-0005-0000-0000-000054010000}"/>
    <cellStyle name="ปกติ 3 2" xfId="340" xr:uid="{00000000-0005-0000-0000-000055010000}"/>
    <cellStyle name="ปกติ 4" xfId="341" xr:uid="{00000000-0005-0000-0000-000056010000}"/>
    <cellStyle name="ปกติ 4 2" xfId="342" xr:uid="{00000000-0005-0000-0000-000057010000}"/>
    <cellStyle name="ปกติ 4 3" xfId="343" xr:uid="{00000000-0005-0000-0000-000058010000}"/>
    <cellStyle name="ปกติ 4 4" xfId="344" xr:uid="{00000000-0005-0000-0000-000059010000}"/>
    <cellStyle name="ปกติ 5" xfId="3" xr:uid="{00000000-0005-0000-0000-00005A010000}"/>
    <cellStyle name="ปกติ 6" xfId="345" xr:uid="{00000000-0005-0000-0000-00005B010000}"/>
    <cellStyle name="ปกติ 7" xfId="346" xr:uid="{00000000-0005-0000-0000-00005C010000}"/>
    <cellStyle name="ป้อนค่า" xfId="347" xr:uid="{00000000-0005-0000-0000-00005D010000}"/>
    <cellStyle name="ป้อนค่า 2" xfId="348" xr:uid="{00000000-0005-0000-0000-00005E010000}"/>
    <cellStyle name="ป้อนค่า_BEx7" xfId="349" xr:uid="{00000000-0005-0000-0000-00005F010000}"/>
    <cellStyle name="ปานกลาง" xfId="350" xr:uid="{00000000-0005-0000-0000-000060010000}"/>
    <cellStyle name="ปานกลาง 2" xfId="351" xr:uid="{00000000-0005-0000-0000-000061010000}"/>
    <cellStyle name="ปานกลาง_BEx7" xfId="352" xr:uid="{00000000-0005-0000-0000-000062010000}"/>
    <cellStyle name="เปอร์เซ็นต์ 2" xfId="353" xr:uid="{00000000-0005-0000-0000-000063010000}"/>
    <cellStyle name="เปอร์เซ็นต์ 3" xfId="354" xr:uid="{00000000-0005-0000-0000-000064010000}"/>
    <cellStyle name="เปอร์เซ็นต์ 4" xfId="355" xr:uid="{00000000-0005-0000-0000-000065010000}"/>
    <cellStyle name="ผลรวม" xfId="356" xr:uid="{00000000-0005-0000-0000-000066010000}"/>
    <cellStyle name="ผลรวม 2" xfId="357" xr:uid="{00000000-0005-0000-0000-000067010000}"/>
    <cellStyle name="ผลรวม_BEx7" xfId="358" xr:uid="{00000000-0005-0000-0000-000068010000}"/>
    <cellStyle name="แย่" xfId="359" xr:uid="{00000000-0005-0000-0000-000069010000}"/>
    <cellStyle name="แย่ 2" xfId="360" xr:uid="{00000000-0005-0000-0000-00006A010000}"/>
    <cellStyle name="แย่_BEx7" xfId="361" xr:uid="{00000000-0005-0000-0000-00006B010000}"/>
    <cellStyle name="ฤธถ [0]_95" xfId="362" xr:uid="{00000000-0005-0000-0000-00006C010000}"/>
    <cellStyle name="ฤธถ_95" xfId="363" xr:uid="{00000000-0005-0000-0000-00006D010000}"/>
    <cellStyle name="ล๋ศญ [0]_95" xfId="364" xr:uid="{00000000-0005-0000-0000-00006E010000}"/>
    <cellStyle name="ล๋ศญ_95" xfId="365" xr:uid="{00000000-0005-0000-0000-00006F010000}"/>
    <cellStyle name="วฅมุ_4ฟ๙ฝวภ๛" xfId="366" xr:uid="{00000000-0005-0000-0000-000070010000}"/>
    <cellStyle name="ส่วนที่ถูกเน้น1" xfId="367" xr:uid="{00000000-0005-0000-0000-000071010000}"/>
    <cellStyle name="ส่วนที่ถูกเน้น1 2" xfId="368" xr:uid="{00000000-0005-0000-0000-000072010000}"/>
    <cellStyle name="ส่วนที่ถูกเน้น1_BEx7" xfId="369" xr:uid="{00000000-0005-0000-0000-000073010000}"/>
    <cellStyle name="ส่วนที่ถูกเน้น2" xfId="370" xr:uid="{00000000-0005-0000-0000-000074010000}"/>
    <cellStyle name="ส่วนที่ถูกเน้น2 2" xfId="371" xr:uid="{00000000-0005-0000-0000-000075010000}"/>
    <cellStyle name="ส่วนที่ถูกเน้น2_BEx7" xfId="372" xr:uid="{00000000-0005-0000-0000-000076010000}"/>
    <cellStyle name="ส่วนที่ถูกเน้น3" xfId="373" xr:uid="{00000000-0005-0000-0000-000077010000}"/>
    <cellStyle name="ส่วนที่ถูกเน้น3 2" xfId="374" xr:uid="{00000000-0005-0000-0000-000078010000}"/>
    <cellStyle name="ส่วนที่ถูกเน้น3_BEx7" xfId="375" xr:uid="{00000000-0005-0000-0000-000079010000}"/>
    <cellStyle name="ส่วนที่ถูกเน้น4" xfId="376" xr:uid="{00000000-0005-0000-0000-00007A010000}"/>
    <cellStyle name="ส่วนที่ถูกเน้น4 2" xfId="377" xr:uid="{00000000-0005-0000-0000-00007B010000}"/>
    <cellStyle name="ส่วนที่ถูกเน้น4_BEx7" xfId="378" xr:uid="{00000000-0005-0000-0000-00007C010000}"/>
    <cellStyle name="ส่วนที่ถูกเน้น5" xfId="379" xr:uid="{00000000-0005-0000-0000-00007D010000}"/>
    <cellStyle name="ส่วนที่ถูกเน้น5 2" xfId="380" xr:uid="{00000000-0005-0000-0000-00007E010000}"/>
    <cellStyle name="ส่วนที่ถูกเน้น5_BEx7" xfId="381" xr:uid="{00000000-0005-0000-0000-00007F010000}"/>
    <cellStyle name="ส่วนที่ถูกเน้น6" xfId="382" xr:uid="{00000000-0005-0000-0000-000080010000}"/>
    <cellStyle name="ส่วนที่ถูกเน้น6 2" xfId="383" xr:uid="{00000000-0005-0000-0000-000081010000}"/>
    <cellStyle name="ส่วนที่ถูกเน้น6_BEx7" xfId="384" xr:uid="{00000000-0005-0000-0000-000082010000}"/>
    <cellStyle name="แสดงผล" xfId="385" xr:uid="{00000000-0005-0000-0000-000083010000}"/>
    <cellStyle name="แสดงผล 2" xfId="386" xr:uid="{00000000-0005-0000-0000-000084010000}"/>
    <cellStyle name="แสดงผล_BEx7" xfId="387" xr:uid="{00000000-0005-0000-0000-000085010000}"/>
    <cellStyle name="หมายเหตุ" xfId="388" xr:uid="{00000000-0005-0000-0000-000086010000}"/>
    <cellStyle name="หมายเหตุ 2" xfId="389" xr:uid="{00000000-0005-0000-0000-000087010000}"/>
    <cellStyle name="หมายเหตุ_BEx7" xfId="390" xr:uid="{00000000-0005-0000-0000-000088010000}"/>
    <cellStyle name="หัวเรื่อง 1" xfId="391" xr:uid="{00000000-0005-0000-0000-000089010000}"/>
    <cellStyle name="หัวเรื่อง 1 2" xfId="392" xr:uid="{00000000-0005-0000-0000-00008A010000}"/>
    <cellStyle name="หัวเรื่อง 1_BEx7" xfId="393" xr:uid="{00000000-0005-0000-0000-00008B010000}"/>
    <cellStyle name="หัวเรื่อง 2" xfId="394" xr:uid="{00000000-0005-0000-0000-00008C010000}"/>
    <cellStyle name="หัวเรื่อง 2 2" xfId="395" xr:uid="{00000000-0005-0000-0000-00008D010000}"/>
    <cellStyle name="หัวเรื่อง 2_BEx7" xfId="396" xr:uid="{00000000-0005-0000-0000-00008E010000}"/>
    <cellStyle name="หัวเรื่อง 3" xfId="397" xr:uid="{00000000-0005-0000-0000-00008F010000}"/>
    <cellStyle name="หัวเรื่อง 3 2" xfId="398" xr:uid="{00000000-0005-0000-0000-000090010000}"/>
    <cellStyle name="หัวเรื่อง 3_BEx7" xfId="399" xr:uid="{00000000-0005-0000-0000-000091010000}"/>
    <cellStyle name="หัวเรื่อง 4" xfId="400" xr:uid="{00000000-0005-0000-0000-000092010000}"/>
    <cellStyle name="หัวเรื่อง 4 2" xfId="401" xr:uid="{00000000-0005-0000-0000-000093010000}"/>
    <cellStyle name="หัวเรื่อง 4_BEx7" xfId="402" xr:uid="{00000000-0005-0000-0000-00009401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36</xdr:row>
      <xdr:rowOff>298175</xdr:rowOff>
    </xdr:from>
    <xdr:to>
      <xdr:col>3</xdr:col>
      <xdr:colOff>53270</xdr:colOff>
      <xdr:row>43</xdr:row>
      <xdr:rowOff>48719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623" y="14928575"/>
          <a:ext cx="1866747" cy="1884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43</xdr:row>
      <xdr:rowOff>298175</xdr:rowOff>
    </xdr:from>
    <xdr:to>
      <xdr:col>3</xdr:col>
      <xdr:colOff>53270</xdr:colOff>
      <xdr:row>50</xdr:row>
      <xdr:rowOff>48720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522" y="10278718"/>
          <a:ext cx="1867161" cy="1895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35</xdr:row>
      <xdr:rowOff>298175</xdr:rowOff>
    </xdr:from>
    <xdr:to>
      <xdr:col>3</xdr:col>
      <xdr:colOff>53270</xdr:colOff>
      <xdr:row>42</xdr:row>
      <xdr:rowOff>48720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623" y="10994750"/>
          <a:ext cx="1866747" cy="18841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36</xdr:row>
      <xdr:rowOff>0</xdr:rowOff>
    </xdr:from>
    <xdr:to>
      <xdr:col>3</xdr:col>
      <xdr:colOff>705105</xdr:colOff>
      <xdr:row>42</xdr:row>
      <xdr:rowOff>19308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2144375"/>
          <a:ext cx="1829055" cy="1848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gma\Desktop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XlyflD44OsaEHuPS535QSzUXdaY4wCj/vie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PXlyflD44OsaEHuPS535QSzUXdaY4wCj/view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PXlyflD44OsaEHuPS535QSzUXdaY4wCj/view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rive.google.com/file/d/1YQ2MIa_1J1qhJPwkhZmZHZIMH9Gg-Lji/view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37"/>
  <sheetViews>
    <sheetView zoomScale="115" zoomScaleNormal="115" zoomScaleSheetLayoutView="90" workbookViewId="0">
      <selection activeCell="A2" sqref="A2"/>
    </sheetView>
  </sheetViews>
  <sheetFormatPr defaultRowHeight="21"/>
  <cols>
    <col min="1" max="1" width="7.28515625" style="29" customWidth="1"/>
    <col min="2" max="2" width="10.42578125" style="29" customWidth="1"/>
    <col min="3" max="3" width="17.140625" style="29" customWidth="1"/>
    <col min="4" max="4" width="25.7109375" style="6" customWidth="1"/>
    <col min="5" max="5" width="11.85546875" style="3" customWidth="1"/>
    <col min="6" max="6" width="12.5703125" style="3" customWidth="1"/>
    <col min="7" max="7" width="8.85546875" style="3" customWidth="1"/>
    <col min="8" max="8" width="10.5703125" style="3" customWidth="1"/>
    <col min="9" max="9" width="8.5703125" style="3" customWidth="1"/>
    <col min="10" max="10" width="9.140625" style="3"/>
    <col min="11" max="11" width="8.140625" style="3" customWidth="1"/>
    <col min="12" max="12" width="9.5703125" style="3" customWidth="1"/>
    <col min="13" max="13" width="17.7109375" style="3" customWidth="1"/>
    <col min="14" max="14" width="8.28515625" style="3" customWidth="1"/>
    <col min="15" max="16384" width="9.140625" style="3"/>
  </cols>
  <sheetData>
    <row r="1" spans="1:14" ht="23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7"/>
    </row>
    <row r="2" spans="1:14" ht="28.5" customHeight="1">
      <c r="A2" s="111" t="s">
        <v>121</v>
      </c>
      <c r="B2" s="1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94" customFormat="1" ht="36" customHeight="1">
      <c r="A3" s="24" t="s">
        <v>114</v>
      </c>
      <c r="B3" s="24"/>
      <c r="C3" s="69"/>
      <c r="D3" s="95"/>
      <c r="E3" s="96"/>
      <c r="F3" s="96"/>
      <c r="G3" s="96"/>
      <c r="H3" s="96"/>
      <c r="I3" s="96"/>
      <c r="J3" s="96"/>
      <c r="K3" s="96"/>
      <c r="L3" s="96"/>
      <c r="M3" s="96"/>
      <c r="N3" s="69"/>
    </row>
    <row r="4" spans="1:14" ht="36" customHeight="1">
      <c r="A4" s="24" t="s">
        <v>34</v>
      </c>
      <c r="B4" s="24"/>
      <c r="C4" s="97">
        <f>+M34</f>
        <v>0</v>
      </c>
      <c r="D4" s="27" t="s">
        <v>7</v>
      </c>
      <c r="E4" s="4"/>
      <c r="F4" s="4"/>
      <c r="G4" s="4"/>
      <c r="H4" s="98"/>
      <c r="I4" s="4"/>
      <c r="J4" s="4"/>
      <c r="K4" s="4"/>
      <c r="L4" s="4"/>
      <c r="M4" s="4"/>
      <c r="N4" s="4"/>
    </row>
    <row r="5" spans="1:14" ht="13.5" customHeight="1">
      <c r="A5" s="24"/>
      <c r="B5" s="24"/>
      <c r="C5" s="26"/>
      <c r="D5" s="27"/>
      <c r="E5" s="4"/>
      <c r="F5" s="4"/>
      <c r="G5" s="4"/>
      <c r="H5" s="93"/>
      <c r="I5" s="4"/>
      <c r="J5" s="4"/>
      <c r="K5" s="4"/>
      <c r="L5" s="4"/>
      <c r="M5" s="4"/>
      <c r="N5" s="4"/>
    </row>
    <row r="6" spans="1:14">
      <c r="A6" s="48" t="s">
        <v>0</v>
      </c>
      <c r="B6" s="121" t="s">
        <v>16</v>
      </c>
      <c r="C6" s="122"/>
      <c r="D6" s="123"/>
      <c r="E6" s="30" t="s">
        <v>14</v>
      </c>
      <c r="F6" s="30"/>
      <c r="G6" s="30" t="s">
        <v>15</v>
      </c>
      <c r="H6" s="30"/>
      <c r="I6" s="30" t="s">
        <v>1</v>
      </c>
      <c r="J6" s="30"/>
      <c r="K6" s="30" t="s">
        <v>22</v>
      </c>
      <c r="L6" s="30"/>
      <c r="M6" s="31" t="s">
        <v>2</v>
      </c>
      <c r="N6" s="9" t="s">
        <v>32</v>
      </c>
    </row>
    <row r="7" spans="1:14">
      <c r="A7" s="78" t="s">
        <v>3</v>
      </c>
      <c r="B7" s="124"/>
      <c r="C7" s="125"/>
      <c r="D7" s="126"/>
      <c r="E7" s="32" t="s">
        <v>6</v>
      </c>
      <c r="F7" s="33" t="s">
        <v>7</v>
      </c>
      <c r="G7" s="32" t="s">
        <v>4</v>
      </c>
      <c r="H7" s="33" t="s">
        <v>5</v>
      </c>
      <c r="I7" s="34" t="s">
        <v>4</v>
      </c>
      <c r="J7" s="33" t="s">
        <v>5</v>
      </c>
      <c r="K7" s="33" t="s">
        <v>4</v>
      </c>
      <c r="L7" s="33" t="s">
        <v>23</v>
      </c>
      <c r="M7" s="32" t="s">
        <v>8</v>
      </c>
      <c r="N7" s="10" t="s">
        <v>33</v>
      </c>
    </row>
    <row r="8" spans="1:14">
      <c r="A8" s="127" t="s">
        <v>64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9"/>
      <c r="M8" s="70">
        <f>SUM(M9:M14)</f>
        <v>0</v>
      </c>
      <c r="N8" s="8"/>
    </row>
    <row r="9" spans="1:14" s="13" customFormat="1" ht="21.75">
      <c r="A9" s="82">
        <v>1</v>
      </c>
      <c r="B9" s="83" t="s">
        <v>35</v>
      </c>
      <c r="C9" s="83"/>
      <c r="D9" s="83"/>
      <c r="E9" s="84">
        <v>1200</v>
      </c>
      <c r="F9" s="82" t="s">
        <v>19</v>
      </c>
      <c r="G9" s="85"/>
      <c r="H9" s="82" t="s">
        <v>9</v>
      </c>
      <c r="I9" s="86">
        <v>1</v>
      </c>
      <c r="J9" s="82" t="s">
        <v>10</v>
      </c>
      <c r="K9" s="85">
        <v>1</v>
      </c>
      <c r="L9" s="82" t="s">
        <v>13</v>
      </c>
      <c r="M9" s="84">
        <f t="shared" ref="M9:M14" si="0">+E9*G9*I9*K9</f>
        <v>0</v>
      </c>
      <c r="N9" s="11" t="str">
        <f>IF(E9&lt;=1600,"Accept","Reject")</f>
        <v>Accept</v>
      </c>
    </row>
    <row r="10" spans="1:14" s="13" customFormat="1" ht="21.75">
      <c r="A10" s="82">
        <v>2</v>
      </c>
      <c r="B10" s="83" t="s">
        <v>36</v>
      </c>
      <c r="C10" s="83"/>
      <c r="D10" s="83"/>
      <c r="E10" s="84">
        <v>800</v>
      </c>
      <c r="F10" s="82" t="s">
        <v>19</v>
      </c>
      <c r="G10" s="85"/>
      <c r="H10" s="82" t="s">
        <v>9</v>
      </c>
      <c r="I10" s="86">
        <v>1</v>
      </c>
      <c r="J10" s="82" t="s">
        <v>10</v>
      </c>
      <c r="K10" s="85">
        <v>1</v>
      </c>
      <c r="L10" s="82" t="s">
        <v>13</v>
      </c>
      <c r="M10" s="84">
        <f t="shared" si="0"/>
        <v>0</v>
      </c>
      <c r="N10" s="11" t="str">
        <f>IF(E10&lt;=800,"Accept","Reject")</f>
        <v>Accept</v>
      </c>
    </row>
    <row r="11" spans="1:14" s="13" customFormat="1" ht="21.75">
      <c r="A11" s="82">
        <v>3</v>
      </c>
      <c r="B11" s="83" t="s">
        <v>38</v>
      </c>
      <c r="C11" s="83"/>
      <c r="D11" s="83"/>
      <c r="E11" s="84">
        <v>600</v>
      </c>
      <c r="F11" s="82" t="s">
        <v>19</v>
      </c>
      <c r="G11" s="85"/>
      <c r="H11" s="82" t="s">
        <v>9</v>
      </c>
      <c r="I11" s="86">
        <v>1</v>
      </c>
      <c r="J11" s="82" t="s">
        <v>10</v>
      </c>
      <c r="K11" s="85">
        <v>1</v>
      </c>
      <c r="L11" s="82" t="s">
        <v>13</v>
      </c>
      <c r="M11" s="84">
        <f t="shared" si="0"/>
        <v>0</v>
      </c>
      <c r="N11" s="11" t="str">
        <f>IF(E11&lt;=600,"Accept","Reject")</f>
        <v>Accept</v>
      </c>
    </row>
    <row r="12" spans="1:14" s="13" customFormat="1" ht="21.75">
      <c r="A12" s="82">
        <v>4</v>
      </c>
      <c r="B12" s="83" t="s">
        <v>40</v>
      </c>
      <c r="C12" s="83"/>
      <c r="D12" s="83"/>
      <c r="E12" s="84">
        <v>300</v>
      </c>
      <c r="F12" s="82" t="s">
        <v>19</v>
      </c>
      <c r="G12" s="85"/>
      <c r="H12" s="82" t="s">
        <v>9</v>
      </c>
      <c r="I12" s="86">
        <v>1</v>
      </c>
      <c r="J12" s="82" t="s">
        <v>10</v>
      </c>
      <c r="K12" s="85">
        <v>1</v>
      </c>
      <c r="L12" s="82" t="s">
        <v>13</v>
      </c>
      <c r="M12" s="84">
        <f t="shared" si="0"/>
        <v>0</v>
      </c>
      <c r="N12" s="11" t="str">
        <f>IF(E12&lt;=300,"Accept","Reject")</f>
        <v>Accept</v>
      </c>
    </row>
    <row r="13" spans="1:14" s="13" customFormat="1" ht="21.75">
      <c r="A13" s="82">
        <v>5</v>
      </c>
      <c r="B13" s="83" t="s">
        <v>39</v>
      </c>
      <c r="C13" s="83"/>
      <c r="D13" s="83"/>
      <c r="E13" s="84">
        <v>300</v>
      </c>
      <c r="F13" s="82" t="s">
        <v>19</v>
      </c>
      <c r="G13" s="85"/>
      <c r="H13" s="82" t="s">
        <v>9</v>
      </c>
      <c r="I13" s="86">
        <v>1</v>
      </c>
      <c r="J13" s="82" t="s">
        <v>10</v>
      </c>
      <c r="K13" s="85">
        <v>1</v>
      </c>
      <c r="L13" s="82" t="s">
        <v>13</v>
      </c>
      <c r="M13" s="84">
        <f t="shared" si="0"/>
        <v>0</v>
      </c>
      <c r="N13" s="11" t="str">
        <f>IF(E13&lt;=300,"Accept","Reject")</f>
        <v>Accept</v>
      </c>
    </row>
    <row r="14" spans="1:14" s="13" customFormat="1" ht="21.75">
      <c r="A14" s="82">
        <v>6</v>
      </c>
      <c r="B14" s="83" t="s">
        <v>41</v>
      </c>
      <c r="C14" s="83"/>
      <c r="D14" s="83"/>
      <c r="E14" s="84">
        <v>200</v>
      </c>
      <c r="F14" s="82" t="s">
        <v>19</v>
      </c>
      <c r="G14" s="85"/>
      <c r="H14" s="82" t="s">
        <v>9</v>
      </c>
      <c r="I14" s="86">
        <v>1</v>
      </c>
      <c r="J14" s="82" t="s">
        <v>10</v>
      </c>
      <c r="K14" s="85">
        <v>1</v>
      </c>
      <c r="L14" s="82" t="s">
        <v>13</v>
      </c>
      <c r="M14" s="84">
        <f t="shared" si="0"/>
        <v>0</v>
      </c>
      <c r="N14" s="11" t="str">
        <f>IF(E14&lt;=200,"Accept","Reject")</f>
        <v>Accept</v>
      </c>
    </row>
    <row r="15" spans="1:14" s="13" customFormat="1">
      <c r="A15" s="127" t="s">
        <v>101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70">
        <f>SUM(M16:M30)</f>
        <v>0</v>
      </c>
      <c r="N15" s="14"/>
    </row>
    <row r="16" spans="1:14" s="15" customFormat="1" ht="21.75">
      <c r="A16" s="82">
        <v>1</v>
      </c>
      <c r="B16" s="83" t="s">
        <v>47</v>
      </c>
      <c r="C16" s="83"/>
      <c r="D16" s="83"/>
      <c r="E16" s="84">
        <v>30</v>
      </c>
      <c r="F16" s="82" t="s">
        <v>20</v>
      </c>
      <c r="G16" s="85"/>
      <c r="H16" s="82" t="s">
        <v>9</v>
      </c>
      <c r="I16" s="85">
        <v>1</v>
      </c>
      <c r="J16" s="82" t="s">
        <v>11</v>
      </c>
      <c r="K16" s="85">
        <v>1</v>
      </c>
      <c r="L16" s="82" t="s">
        <v>13</v>
      </c>
      <c r="M16" s="84">
        <f>+E16*G16*I16*K16</f>
        <v>0</v>
      </c>
      <c r="N16" s="11" t="str">
        <f>IF(E16&lt;=30,"Accept","Reject")</f>
        <v>Accept</v>
      </c>
    </row>
    <row r="17" spans="1:14" s="15" customFormat="1" ht="21.75">
      <c r="A17" s="82">
        <v>2</v>
      </c>
      <c r="B17" s="83" t="s">
        <v>48</v>
      </c>
      <c r="C17" s="83"/>
      <c r="D17" s="83"/>
      <c r="E17" s="84">
        <v>50</v>
      </c>
      <c r="F17" s="82" t="s">
        <v>20</v>
      </c>
      <c r="G17" s="85"/>
      <c r="H17" s="82" t="s">
        <v>9</v>
      </c>
      <c r="I17" s="85">
        <v>1</v>
      </c>
      <c r="J17" s="82" t="s">
        <v>11</v>
      </c>
      <c r="K17" s="85">
        <v>1</v>
      </c>
      <c r="L17" s="82" t="s">
        <v>13</v>
      </c>
      <c r="M17" s="84">
        <f t="shared" ref="M17:M28" si="1">+E17*G17*I17*K17</f>
        <v>0</v>
      </c>
      <c r="N17" s="11" t="str">
        <f>IF(E17&lt;=50,"Accept","Reject")</f>
        <v>Accept</v>
      </c>
    </row>
    <row r="18" spans="1:14" s="15" customFormat="1" ht="21.75">
      <c r="A18" s="82">
        <v>3</v>
      </c>
      <c r="B18" s="83" t="s">
        <v>110</v>
      </c>
      <c r="C18" s="83"/>
      <c r="D18" s="83"/>
      <c r="E18" s="84">
        <v>300</v>
      </c>
      <c r="F18" s="82" t="s">
        <v>20</v>
      </c>
      <c r="G18" s="85"/>
      <c r="H18" s="82" t="s">
        <v>9</v>
      </c>
      <c r="I18" s="85">
        <v>1</v>
      </c>
      <c r="J18" s="82" t="s">
        <v>11</v>
      </c>
      <c r="K18" s="85">
        <v>1</v>
      </c>
      <c r="L18" s="82" t="s">
        <v>13</v>
      </c>
      <c r="M18" s="84">
        <f>+E18*G18*I18*K18</f>
        <v>0</v>
      </c>
      <c r="N18" s="17" t="str">
        <f>IF(E18&lt;=300,"Accept","Reject")</f>
        <v>Accept</v>
      </c>
    </row>
    <row r="19" spans="1:14" s="15" customFormat="1" ht="21.75">
      <c r="A19" s="82">
        <v>4</v>
      </c>
      <c r="B19" s="83" t="s">
        <v>111</v>
      </c>
      <c r="C19" s="83"/>
      <c r="D19" s="83"/>
      <c r="E19" s="84">
        <v>425</v>
      </c>
      <c r="F19" s="82" t="s">
        <v>20</v>
      </c>
      <c r="G19" s="85"/>
      <c r="H19" s="82" t="s">
        <v>9</v>
      </c>
      <c r="I19" s="85">
        <v>1</v>
      </c>
      <c r="J19" s="82" t="s">
        <v>11</v>
      </c>
      <c r="K19" s="85">
        <v>1</v>
      </c>
      <c r="L19" s="82" t="s">
        <v>13</v>
      </c>
      <c r="M19" s="84">
        <f>+E19*G19*I19*K19</f>
        <v>0</v>
      </c>
      <c r="N19" s="17" t="str">
        <f>IF(E19&lt;=425,"Accept","Reject")</f>
        <v>Accept</v>
      </c>
    </row>
    <row r="20" spans="1:14" s="15" customFormat="1" ht="21.75">
      <c r="A20" s="82">
        <v>5</v>
      </c>
      <c r="B20" s="83" t="s">
        <v>29</v>
      </c>
      <c r="C20" s="83"/>
      <c r="D20" s="83"/>
      <c r="E20" s="84">
        <v>283</v>
      </c>
      <c r="F20" s="82" t="s">
        <v>20</v>
      </c>
      <c r="G20" s="85"/>
      <c r="H20" s="82" t="s">
        <v>9</v>
      </c>
      <c r="I20" s="85">
        <v>1</v>
      </c>
      <c r="J20" s="82" t="s">
        <v>11</v>
      </c>
      <c r="K20" s="85">
        <v>1</v>
      </c>
      <c r="L20" s="82" t="s">
        <v>13</v>
      </c>
      <c r="M20" s="84">
        <f>+E20*G20*I20*K20</f>
        <v>0</v>
      </c>
      <c r="N20" s="11" t="str">
        <f>IF(E20&lt;=283,"Accept","Reject")</f>
        <v>Accept</v>
      </c>
    </row>
    <row r="21" spans="1:14" s="15" customFormat="1" ht="21.75">
      <c r="A21" s="82">
        <v>6</v>
      </c>
      <c r="B21" s="83" t="s">
        <v>28</v>
      </c>
      <c r="C21" s="83"/>
      <c r="D21" s="83"/>
      <c r="E21" s="84">
        <v>400</v>
      </c>
      <c r="F21" s="82" t="s">
        <v>20</v>
      </c>
      <c r="G21" s="85"/>
      <c r="H21" s="82" t="s">
        <v>9</v>
      </c>
      <c r="I21" s="85">
        <v>1</v>
      </c>
      <c r="J21" s="82" t="s">
        <v>11</v>
      </c>
      <c r="K21" s="85">
        <v>1</v>
      </c>
      <c r="L21" s="82" t="s">
        <v>13</v>
      </c>
      <c r="M21" s="84">
        <f t="shared" si="1"/>
        <v>0</v>
      </c>
      <c r="N21" s="11" t="str">
        <f>IF(E21&lt;=400,"Accept","Reject")</f>
        <v>Accept</v>
      </c>
    </row>
    <row r="22" spans="1:14" s="15" customFormat="1" ht="21.75">
      <c r="A22" s="82">
        <v>7</v>
      </c>
      <c r="B22" s="83" t="s">
        <v>70</v>
      </c>
      <c r="C22" s="83"/>
      <c r="D22" s="83"/>
      <c r="E22" s="84">
        <v>270</v>
      </c>
      <c r="F22" s="82" t="s">
        <v>18</v>
      </c>
      <c r="G22" s="85"/>
      <c r="H22" s="82" t="s">
        <v>9</v>
      </c>
      <c r="I22" s="85">
        <v>1</v>
      </c>
      <c r="J22" s="82" t="s">
        <v>12</v>
      </c>
      <c r="K22" s="85">
        <v>1</v>
      </c>
      <c r="L22" s="82" t="s">
        <v>13</v>
      </c>
      <c r="M22" s="84">
        <f t="shared" si="1"/>
        <v>0</v>
      </c>
      <c r="N22" s="11" t="str">
        <f>IF(E22&lt;=270,"Accept","Reject")</f>
        <v>Accept</v>
      </c>
    </row>
    <row r="23" spans="1:14" s="15" customFormat="1" ht="21.75">
      <c r="A23" s="82">
        <v>8</v>
      </c>
      <c r="B23" s="83" t="s">
        <v>71</v>
      </c>
      <c r="C23" s="83"/>
      <c r="D23" s="83"/>
      <c r="E23" s="84">
        <v>1300</v>
      </c>
      <c r="F23" s="82" t="s">
        <v>18</v>
      </c>
      <c r="G23" s="85"/>
      <c r="H23" s="82" t="s">
        <v>9</v>
      </c>
      <c r="I23" s="85">
        <v>1</v>
      </c>
      <c r="J23" s="82" t="s">
        <v>44</v>
      </c>
      <c r="K23" s="85">
        <v>1</v>
      </c>
      <c r="L23" s="82" t="s">
        <v>13</v>
      </c>
      <c r="M23" s="84">
        <f>+E23*G23*I23*K23</f>
        <v>0</v>
      </c>
      <c r="N23" s="11" t="str">
        <f>IF(E23&lt;=1300,"Accept","Reject")</f>
        <v>Accept</v>
      </c>
    </row>
    <row r="24" spans="1:14" s="15" customFormat="1" ht="21.75">
      <c r="A24" s="82">
        <v>9</v>
      </c>
      <c r="B24" s="83" t="s">
        <v>72</v>
      </c>
      <c r="C24" s="83"/>
      <c r="D24" s="83"/>
      <c r="E24" s="84">
        <v>2400</v>
      </c>
      <c r="F24" s="82" t="s">
        <v>18</v>
      </c>
      <c r="G24" s="85"/>
      <c r="H24" s="82" t="s">
        <v>9</v>
      </c>
      <c r="I24" s="85">
        <v>1</v>
      </c>
      <c r="J24" s="82" t="s">
        <v>44</v>
      </c>
      <c r="K24" s="85">
        <v>1</v>
      </c>
      <c r="L24" s="82" t="s">
        <v>13</v>
      </c>
      <c r="M24" s="84">
        <f>+E24*G24*I24*K24</f>
        <v>0</v>
      </c>
      <c r="N24" s="11" t="str">
        <f>+IF(E24&lt;=2400,"Accept","Reject")</f>
        <v>Accept</v>
      </c>
    </row>
    <row r="25" spans="1:14" s="15" customFormat="1" ht="21.75">
      <c r="A25" s="82">
        <v>10</v>
      </c>
      <c r="B25" s="83" t="s">
        <v>73</v>
      </c>
      <c r="C25" s="83"/>
      <c r="D25" s="83"/>
      <c r="E25" s="84">
        <v>0</v>
      </c>
      <c r="F25" s="82" t="s">
        <v>7</v>
      </c>
      <c r="G25" s="85"/>
      <c r="H25" s="82" t="s">
        <v>43</v>
      </c>
      <c r="I25" s="85">
        <v>1</v>
      </c>
      <c r="J25" s="82" t="s">
        <v>12</v>
      </c>
      <c r="K25" s="85">
        <v>1</v>
      </c>
      <c r="L25" s="82" t="s">
        <v>13</v>
      </c>
      <c r="M25" s="84">
        <f>+E25*G25*I25*K25</f>
        <v>0</v>
      </c>
      <c r="N25" s="11"/>
    </row>
    <row r="26" spans="1:14" s="15" customFormat="1" ht="21.75">
      <c r="A26" s="82">
        <v>11</v>
      </c>
      <c r="B26" s="83" t="s">
        <v>42</v>
      </c>
      <c r="C26" s="83"/>
      <c r="D26" s="83"/>
      <c r="E26" s="84">
        <v>0</v>
      </c>
      <c r="F26" s="82" t="s">
        <v>7</v>
      </c>
      <c r="G26" s="85"/>
      <c r="H26" s="82" t="s">
        <v>12</v>
      </c>
      <c r="I26" s="85">
        <v>1</v>
      </c>
      <c r="J26" s="82" t="s">
        <v>45</v>
      </c>
      <c r="K26" s="85">
        <v>1</v>
      </c>
      <c r="L26" s="82" t="s">
        <v>13</v>
      </c>
      <c r="M26" s="84">
        <f>+E26*G26*I26*K26</f>
        <v>0</v>
      </c>
      <c r="N26" s="11"/>
    </row>
    <row r="27" spans="1:14" s="15" customFormat="1" ht="21.75">
      <c r="A27" s="82">
        <v>12</v>
      </c>
      <c r="B27" s="83" t="s">
        <v>75</v>
      </c>
      <c r="C27" s="83"/>
      <c r="D27" s="83"/>
      <c r="E27" s="84">
        <v>0</v>
      </c>
      <c r="F27" s="82" t="s">
        <v>37</v>
      </c>
      <c r="G27" s="85">
        <v>0</v>
      </c>
      <c r="H27" s="87" t="s">
        <v>9</v>
      </c>
      <c r="I27" s="85"/>
      <c r="J27" s="87" t="s">
        <v>104</v>
      </c>
      <c r="K27" s="85">
        <v>1</v>
      </c>
      <c r="L27" s="82" t="s">
        <v>13</v>
      </c>
      <c r="M27" s="84">
        <f>+E27*G27</f>
        <v>0</v>
      </c>
      <c r="N27" s="11"/>
    </row>
    <row r="28" spans="1:14" s="15" customFormat="1" ht="21.75">
      <c r="A28" s="82">
        <v>13</v>
      </c>
      <c r="B28" s="83" t="s">
        <v>112</v>
      </c>
      <c r="C28" s="83"/>
      <c r="D28" s="83"/>
      <c r="E28" s="84">
        <v>0</v>
      </c>
      <c r="F28" s="82" t="s">
        <v>7</v>
      </c>
      <c r="G28" s="85"/>
      <c r="H28" s="87" t="s">
        <v>9</v>
      </c>
      <c r="I28" s="85"/>
      <c r="J28" s="87" t="s">
        <v>104</v>
      </c>
      <c r="K28" s="85">
        <v>1</v>
      </c>
      <c r="L28" s="82" t="s">
        <v>13</v>
      </c>
      <c r="M28" s="84">
        <f t="shared" si="1"/>
        <v>0</v>
      </c>
      <c r="N28" s="11"/>
    </row>
    <row r="29" spans="1:14" s="15" customFormat="1" ht="21.75">
      <c r="A29" s="82">
        <v>14</v>
      </c>
      <c r="B29" s="83" t="s">
        <v>113</v>
      </c>
      <c r="C29" s="83"/>
      <c r="D29" s="83"/>
      <c r="E29" s="84">
        <v>0</v>
      </c>
      <c r="F29" s="82" t="s">
        <v>7</v>
      </c>
      <c r="G29" s="85"/>
      <c r="H29" s="87" t="s">
        <v>45</v>
      </c>
      <c r="I29" s="85"/>
      <c r="J29" s="87" t="s">
        <v>106</v>
      </c>
      <c r="K29" s="85">
        <v>1</v>
      </c>
      <c r="L29" s="82" t="s">
        <v>13</v>
      </c>
      <c r="M29" s="84">
        <f>+E29</f>
        <v>0</v>
      </c>
      <c r="N29" s="11"/>
    </row>
    <row r="30" spans="1:14" s="15" customFormat="1" ht="21.75">
      <c r="A30" s="82">
        <v>15</v>
      </c>
      <c r="B30" s="83" t="s">
        <v>74</v>
      </c>
      <c r="C30" s="83"/>
      <c r="D30" s="83"/>
      <c r="E30" s="84">
        <v>0</v>
      </c>
      <c r="F30" s="82" t="s">
        <v>7</v>
      </c>
      <c r="G30" s="85"/>
      <c r="H30" s="87" t="s">
        <v>45</v>
      </c>
      <c r="I30" s="85"/>
      <c r="J30" s="87" t="s">
        <v>12</v>
      </c>
      <c r="K30" s="85">
        <v>1</v>
      </c>
      <c r="L30" s="82" t="s">
        <v>13</v>
      </c>
      <c r="M30" s="84">
        <f>+E30</f>
        <v>0</v>
      </c>
      <c r="N30" s="11"/>
    </row>
    <row r="31" spans="1:14" s="13" customFormat="1">
      <c r="A31" s="130" t="s">
        <v>24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2"/>
      <c r="M31" s="70">
        <f>M33</f>
        <v>0</v>
      </c>
      <c r="N31" s="12"/>
    </row>
    <row r="32" spans="1:14" s="13" customFormat="1" ht="23.25" customHeight="1">
      <c r="A32" s="83"/>
      <c r="B32" s="114" t="s">
        <v>27</v>
      </c>
      <c r="C32" s="115"/>
      <c r="D32" s="116"/>
      <c r="E32" s="117" t="s">
        <v>26</v>
      </c>
      <c r="F32" s="118"/>
      <c r="G32" s="118"/>
      <c r="H32" s="118"/>
      <c r="I32" s="118"/>
      <c r="J32" s="118"/>
      <c r="K32" s="118"/>
      <c r="L32" s="119"/>
      <c r="M32" s="84"/>
      <c r="N32" s="12"/>
    </row>
    <row r="33" spans="1:14" s="62" customFormat="1" ht="27.75" customHeight="1">
      <c r="A33" s="87">
        <v>1</v>
      </c>
      <c r="B33" s="88" t="s">
        <v>77</v>
      </c>
      <c r="C33" s="88"/>
      <c r="D33" s="88"/>
      <c r="E33" s="89"/>
      <c r="F33" s="87" t="s">
        <v>7</v>
      </c>
      <c r="G33" s="90"/>
      <c r="H33" s="87" t="s">
        <v>45</v>
      </c>
      <c r="I33" s="91"/>
      <c r="J33" s="92"/>
      <c r="K33" s="90">
        <v>1</v>
      </c>
      <c r="L33" s="87" t="s">
        <v>13</v>
      </c>
      <c r="M33" s="89">
        <f>E33*G33*I33*K33</f>
        <v>0</v>
      </c>
      <c r="N33" s="61"/>
    </row>
    <row r="34" spans="1:14" s="72" customFormat="1" ht="30" customHeight="1" thickBot="1">
      <c r="A34" s="73"/>
      <c r="B34" s="74"/>
      <c r="C34" s="74"/>
      <c r="D34" s="74"/>
      <c r="E34" s="74"/>
      <c r="F34" s="74"/>
      <c r="G34" s="112" t="s">
        <v>21</v>
      </c>
      <c r="H34" s="112"/>
      <c r="I34" s="112"/>
      <c r="J34" s="112"/>
      <c r="K34" s="112"/>
      <c r="L34" s="113"/>
      <c r="M34" s="75">
        <f>+M31+M15+M8</f>
        <v>0</v>
      </c>
      <c r="N34" s="71"/>
    </row>
    <row r="35" spans="1:14" ht="21.75" thickTop="1">
      <c r="B35" s="79"/>
      <c r="C35" s="79"/>
      <c r="D35" s="80"/>
      <c r="E35" s="81"/>
      <c r="F35" s="81"/>
    </row>
    <row r="36" spans="1:14" ht="21.75">
      <c r="B36" s="120" t="s">
        <v>63</v>
      </c>
      <c r="C36" s="120"/>
      <c r="D36" s="120"/>
      <c r="E36" s="120"/>
      <c r="F36" s="120"/>
    </row>
    <row r="37" spans="1:14">
      <c r="B37" s="47" t="s">
        <v>61</v>
      </c>
    </row>
  </sheetData>
  <mergeCells count="8">
    <mergeCell ref="G34:L34"/>
    <mergeCell ref="B32:D32"/>
    <mergeCell ref="E32:L32"/>
    <mergeCell ref="B36:F36"/>
    <mergeCell ref="B6:D7"/>
    <mergeCell ref="A8:L8"/>
    <mergeCell ref="A15:L15"/>
    <mergeCell ref="A31:L31"/>
  </mergeCells>
  <conditionalFormatting sqref="N9">
    <cfRule type="cellIs" dxfId="23" priority="7" operator="lessThan">
      <formula>$N$9</formula>
    </cfRule>
  </conditionalFormatting>
  <conditionalFormatting sqref="N9:N14 N16:N30">
    <cfRule type="cellIs" dxfId="22" priority="5" operator="equal">
      <formula>"accept"</formula>
    </cfRule>
    <cfRule type="cellIs" dxfId="21" priority="6" operator="equal">
      <formula>"reject"</formula>
    </cfRule>
  </conditionalFormatting>
  <conditionalFormatting sqref="N33">
    <cfRule type="cellIs" dxfId="20" priority="1" operator="equal">
      <formula>"accept"</formula>
    </cfRule>
    <cfRule type="cellIs" dxfId="19" priority="2" operator="equal">
      <formula>"reject"</formula>
    </cfRule>
  </conditionalFormatting>
  <hyperlinks>
    <hyperlink ref="B36" r:id="rId1" xr:uid="{00000000-0004-0000-0000-000000000000}"/>
  </hyperlinks>
  <printOptions horizontalCentered="1"/>
  <pageMargins left="0.31496062992125984" right="0.15748031496062992" top="0.56000000000000005" bottom="0.23622047244094491" header="0.23622047244094491" footer="0"/>
  <pageSetup paperSize="9" scale="68" orientation="portrait" r:id="rId2"/>
  <headerFooter>
    <oddHeader>&amp;Rแบบฟอร์ม ง.7_คำนวรค่าใช้จ่ายโครงการ</oddHeader>
    <oddFooter>&amp;C&amp;P/&amp;N</oddFooter>
  </headerFooter>
  <ignoredErrors>
    <ignoredError sqref="M27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N44"/>
  <sheetViews>
    <sheetView tabSelected="1" zoomScale="115" zoomScaleNormal="115" zoomScaleSheetLayoutView="115" workbookViewId="0">
      <selection activeCell="Q10" sqref="Q10"/>
    </sheetView>
  </sheetViews>
  <sheetFormatPr defaultRowHeight="21"/>
  <cols>
    <col min="1" max="1" width="7.28515625" style="29" customWidth="1"/>
    <col min="2" max="2" width="10.42578125" style="29" customWidth="1"/>
    <col min="3" max="3" width="17.140625" style="29" customWidth="1"/>
    <col min="4" max="4" width="29" style="6" customWidth="1"/>
    <col min="5" max="5" width="10.5703125" style="3" customWidth="1"/>
    <col min="6" max="6" width="13" style="3" customWidth="1"/>
    <col min="7" max="7" width="8.85546875" style="3" customWidth="1"/>
    <col min="8" max="8" width="9" style="3" customWidth="1"/>
    <col min="9" max="9" width="8.5703125" style="3" customWidth="1"/>
    <col min="10" max="10" width="9.140625" style="3"/>
    <col min="11" max="11" width="6.7109375" style="3" customWidth="1"/>
    <col min="12" max="12" width="9.5703125" style="3" customWidth="1"/>
    <col min="13" max="13" width="17.7109375" style="3" customWidth="1"/>
    <col min="14" max="14" width="8.28515625" style="3" customWidth="1"/>
    <col min="15" max="16384" width="9.140625" style="3"/>
  </cols>
  <sheetData>
    <row r="1" spans="1:14" ht="23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7"/>
    </row>
    <row r="2" spans="1:14" ht="28.5" customHeight="1">
      <c r="A2" s="163" t="s">
        <v>121</v>
      </c>
      <c r="B2" s="163"/>
      <c r="C2" s="163"/>
      <c r="D2" s="164"/>
      <c r="E2" s="164"/>
      <c r="F2" s="164"/>
      <c r="G2" s="164"/>
      <c r="H2" s="164"/>
      <c r="I2" s="164"/>
      <c r="J2" s="4"/>
      <c r="K2" s="4"/>
      <c r="L2" s="4"/>
      <c r="M2" s="4"/>
      <c r="N2" s="4"/>
    </row>
    <row r="3" spans="1:14" s="94" customFormat="1" ht="36" customHeight="1">
      <c r="A3" s="24" t="s">
        <v>114</v>
      </c>
      <c r="B3" s="24"/>
      <c r="C3" s="69"/>
      <c r="D3" s="95"/>
      <c r="E3" s="96"/>
      <c r="F3" s="96"/>
      <c r="G3" s="96"/>
      <c r="H3" s="96"/>
      <c r="I3" s="96"/>
      <c r="J3" s="96"/>
      <c r="K3" s="96"/>
      <c r="L3" s="96"/>
      <c r="M3" s="96"/>
      <c r="N3" s="69"/>
    </row>
    <row r="4" spans="1:14" ht="36" customHeight="1">
      <c r="A4" s="24" t="s">
        <v>34</v>
      </c>
      <c r="B4" s="24"/>
      <c r="C4" s="97">
        <f>+M35</f>
        <v>0</v>
      </c>
      <c r="D4" s="27" t="s">
        <v>7</v>
      </c>
      <c r="E4" s="4"/>
      <c r="F4" s="4"/>
      <c r="G4" s="4"/>
      <c r="H4" s="98"/>
      <c r="I4" s="4"/>
      <c r="J4" s="4"/>
      <c r="K4" s="4"/>
      <c r="L4" s="4"/>
      <c r="M4" s="4"/>
      <c r="N4" s="4"/>
    </row>
    <row r="5" spans="1:14" ht="17.25" customHeight="1">
      <c r="A5" s="24"/>
      <c r="B5" s="24"/>
      <c r="C5" s="99"/>
      <c r="D5" s="27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7" t="s">
        <v>0</v>
      </c>
      <c r="B6" s="121" t="s">
        <v>16</v>
      </c>
      <c r="C6" s="122"/>
      <c r="D6" s="123"/>
      <c r="E6" s="38" t="s">
        <v>14</v>
      </c>
      <c r="F6" s="39"/>
      <c r="G6" s="148" t="s">
        <v>15</v>
      </c>
      <c r="H6" s="149"/>
      <c r="I6" s="39" t="s">
        <v>1</v>
      </c>
      <c r="J6" s="39"/>
      <c r="K6" s="39" t="s">
        <v>22</v>
      </c>
      <c r="L6" s="39"/>
      <c r="M6" s="40" t="s">
        <v>2</v>
      </c>
      <c r="N6" s="9" t="s">
        <v>32</v>
      </c>
    </row>
    <row r="7" spans="1:14">
      <c r="A7" s="41" t="s">
        <v>3</v>
      </c>
      <c r="B7" s="134"/>
      <c r="C7" s="135"/>
      <c r="D7" s="136"/>
      <c r="E7" s="56" t="s">
        <v>6</v>
      </c>
      <c r="F7" s="57" t="s">
        <v>7</v>
      </c>
      <c r="G7" s="58" t="s">
        <v>4</v>
      </c>
      <c r="H7" s="57" t="s">
        <v>5</v>
      </c>
      <c r="I7" s="59" t="s">
        <v>4</v>
      </c>
      <c r="J7" s="57" t="s">
        <v>5</v>
      </c>
      <c r="K7" s="57" t="s">
        <v>4</v>
      </c>
      <c r="L7" s="57" t="s">
        <v>23</v>
      </c>
      <c r="M7" s="60" t="s">
        <v>8</v>
      </c>
      <c r="N7" s="10" t="s">
        <v>33</v>
      </c>
    </row>
    <row r="8" spans="1:14">
      <c r="A8" s="137" t="s">
        <v>65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9"/>
      <c r="M8" s="55">
        <f>SUM(M9:M17)</f>
        <v>0</v>
      </c>
      <c r="N8" s="8"/>
    </row>
    <row r="9" spans="1:14" s="67" customFormat="1" ht="27" customHeight="1">
      <c r="A9" s="87">
        <v>1</v>
      </c>
      <c r="B9" s="88" t="s">
        <v>35</v>
      </c>
      <c r="C9" s="88"/>
      <c r="D9" s="88"/>
      <c r="E9" s="89">
        <v>1200</v>
      </c>
      <c r="F9" s="87" t="s">
        <v>19</v>
      </c>
      <c r="G9" s="100"/>
      <c r="H9" s="87" t="s">
        <v>9</v>
      </c>
      <c r="I9" s="101">
        <v>1</v>
      </c>
      <c r="J9" s="87" t="s">
        <v>10</v>
      </c>
      <c r="K9" s="90">
        <v>1</v>
      </c>
      <c r="L9" s="87" t="s">
        <v>13</v>
      </c>
      <c r="M9" s="89">
        <f>E9*G9*I9*K9</f>
        <v>0</v>
      </c>
      <c r="N9" s="61" t="str">
        <f>IF(E9&lt;=1200,"Accept","Reject")</f>
        <v>Accept</v>
      </c>
    </row>
    <row r="10" spans="1:14" s="67" customFormat="1" ht="27" customHeight="1">
      <c r="A10" s="87">
        <v>2</v>
      </c>
      <c r="B10" s="88" t="s">
        <v>36</v>
      </c>
      <c r="C10" s="88"/>
      <c r="D10" s="88"/>
      <c r="E10" s="89">
        <v>600</v>
      </c>
      <c r="F10" s="87" t="s">
        <v>19</v>
      </c>
      <c r="G10" s="100"/>
      <c r="H10" s="87" t="s">
        <v>9</v>
      </c>
      <c r="I10" s="101">
        <v>1</v>
      </c>
      <c r="J10" s="87" t="s">
        <v>10</v>
      </c>
      <c r="K10" s="90">
        <v>1</v>
      </c>
      <c r="L10" s="87" t="s">
        <v>13</v>
      </c>
      <c r="M10" s="89">
        <f t="shared" ref="M10:M17" si="0">E10*G10*I10*K10</f>
        <v>0</v>
      </c>
      <c r="N10" s="61" t="str">
        <f>IF(E10&lt;=600,"Accept","Reject")</f>
        <v>Accept</v>
      </c>
    </row>
    <row r="11" spans="1:14" s="67" customFormat="1" ht="27" customHeight="1">
      <c r="A11" s="87">
        <v>3</v>
      </c>
      <c r="B11" s="88" t="s">
        <v>36</v>
      </c>
      <c r="C11" s="88"/>
      <c r="D11" s="88"/>
      <c r="E11" s="89">
        <v>600</v>
      </c>
      <c r="F11" s="87" t="s">
        <v>19</v>
      </c>
      <c r="G11" s="100"/>
      <c r="H11" s="87" t="s">
        <v>9</v>
      </c>
      <c r="I11" s="101">
        <v>1</v>
      </c>
      <c r="J11" s="87" t="s">
        <v>10</v>
      </c>
      <c r="K11" s="90">
        <v>1</v>
      </c>
      <c r="L11" s="87" t="s">
        <v>13</v>
      </c>
      <c r="M11" s="89">
        <f t="shared" si="0"/>
        <v>0</v>
      </c>
      <c r="N11" s="61" t="str">
        <f>IF(E11&lt;=600,"Accept","Reject")</f>
        <v>Accept</v>
      </c>
    </row>
    <row r="12" spans="1:14" s="67" customFormat="1" ht="27" customHeight="1">
      <c r="A12" s="87">
        <v>4</v>
      </c>
      <c r="B12" s="88" t="s">
        <v>36</v>
      </c>
      <c r="C12" s="88"/>
      <c r="D12" s="88"/>
      <c r="E12" s="89">
        <v>600</v>
      </c>
      <c r="F12" s="87" t="s">
        <v>19</v>
      </c>
      <c r="G12" s="100"/>
      <c r="H12" s="87" t="s">
        <v>9</v>
      </c>
      <c r="I12" s="101">
        <v>1</v>
      </c>
      <c r="J12" s="87" t="s">
        <v>10</v>
      </c>
      <c r="K12" s="90">
        <v>1</v>
      </c>
      <c r="L12" s="87" t="s">
        <v>13</v>
      </c>
      <c r="M12" s="89">
        <f t="shared" si="0"/>
        <v>0</v>
      </c>
      <c r="N12" s="61" t="str">
        <f>IF(E12&lt;=600,"Accept","Reject")</f>
        <v>Accept</v>
      </c>
    </row>
    <row r="13" spans="1:14" s="67" customFormat="1" ht="27" customHeight="1">
      <c r="A13" s="87">
        <v>5</v>
      </c>
      <c r="B13" s="88" t="s">
        <v>38</v>
      </c>
      <c r="C13" s="88"/>
      <c r="D13" s="88"/>
      <c r="E13" s="89">
        <v>600</v>
      </c>
      <c r="F13" s="87" t="s">
        <v>19</v>
      </c>
      <c r="G13" s="100"/>
      <c r="H13" s="87" t="s">
        <v>9</v>
      </c>
      <c r="I13" s="101">
        <v>1</v>
      </c>
      <c r="J13" s="87" t="s">
        <v>10</v>
      </c>
      <c r="K13" s="90">
        <v>1</v>
      </c>
      <c r="L13" s="87" t="s">
        <v>13</v>
      </c>
      <c r="M13" s="89">
        <f t="shared" si="0"/>
        <v>0</v>
      </c>
      <c r="N13" s="61" t="str">
        <f>IF(E13&lt;=600,"Accept","Reject")</f>
        <v>Accept</v>
      </c>
    </row>
    <row r="14" spans="1:14" s="67" customFormat="1" ht="27" customHeight="1">
      <c r="A14" s="87">
        <v>6</v>
      </c>
      <c r="B14" s="88" t="s">
        <v>40</v>
      </c>
      <c r="C14" s="88"/>
      <c r="D14" s="88"/>
      <c r="E14" s="89">
        <v>300</v>
      </c>
      <c r="F14" s="87" t="s">
        <v>19</v>
      </c>
      <c r="G14" s="100"/>
      <c r="H14" s="87" t="s">
        <v>9</v>
      </c>
      <c r="I14" s="101">
        <v>1</v>
      </c>
      <c r="J14" s="87" t="s">
        <v>10</v>
      </c>
      <c r="K14" s="90">
        <v>1</v>
      </c>
      <c r="L14" s="87" t="s">
        <v>13</v>
      </c>
      <c r="M14" s="89">
        <f>E14*G14*I14*K14</f>
        <v>0</v>
      </c>
      <c r="N14" s="61" t="str">
        <f>IF(E14&lt;=300,"Accept","Reject")</f>
        <v>Accept</v>
      </c>
    </row>
    <row r="15" spans="1:14" s="67" customFormat="1" ht="27" customHeight="1">
      <c r="A15" s="87">
        <v>7</v>
      </c>
      <c r="B15" s="88" t="s">
        <v>39</v>
      </c>
      <c r="C15" s="88"/>
      <c r="D15" s="88"/>
      <c r="E15" s="89">
        <v>300</v>
      </c>
      <c r="F15" s="87" t="s">
        <v>19</v>
      </c>
      <c r="G15" s="100"/>
      <c r="H15" s="87" t="s">
        <v>9</v>
      </c>
      <c r="I15" s="101">
        <v>1</v>
      </c>
      <c r="J15" s="87" t="s">
        <v>10</v>
      </c>
      <c r="K15" s="90">
        <v>1</v>
      </c>
      <c r="L15" s="87" t="s">
        <v>13</v>
      </c>
      <c r="M15" s="89">
        <f t="shared" si="0"/>
        <v>0</v>
      </c>
      <c r="N15" s="61" t="str">
        <f>IF(E15&lt;=300,"Accept","Reject")</f>
        <v>Accept</v>
      </c>
    </row>
    <row r="16" spans="1:14" s="67" customFormat="1" ht="27" customHeight="1">
      <c r="A16" s="87">
        <v>8</v>
      </c>
      <c r="B16" s="88" t="s">
        <v>41</v>
      </c>
      <c r="C16" s="88"/>
      <c r="D16" s="88"/>
      <c r="E16" s="89">
        <v>200</v>
      </c>
      <c r="F16" s="87" t="s">
        <v>19</v>
      </c>
      <c r="G16" s="100"/>
      <c r="H16" s="87" t="s">
        <v>9</v>
      </c>
      <c r="I16" s="101">
        <v>1</v>
      </c>
      <c r="J16" s="87" t="s">
        <v>10</v>
      </c>
      <c r="K16" s="90">
        <v>1</v>
      </c>
      <c r="L16" s="87" t="s">
        <v>13</v>
      </c>
      <c r="M16" s="89">
        <f t="shared" si="0"/>
        <v>0</v>
      </c>
      <c r="N16" s="61" t="str">
        <f>IF(E16&lt;=200,"Accept","Reject")</f>
        <v>Accept</v>
      </c>
    </row>
    <row r="17" spans="1:14" s="67" customFormat="1" ht="27" customHeight="1">
      <c r="A17" s="87">
        <v>9</v>
      </c>
      <c r="B17" s="88" t="s">
        <v>41</v>
      </c>
      <c r="C17" s="88"/>
      <c r="D17" s="88"/>
      <c r="E17" s="89">
        <v>200</v>
      </c>
      <c r="F17" s="87" t="s">
        <v>19</v>
      </c>
      <c r="G17" s="100"/>
      <c r="H17" s="87" t="s">
        <v>9</v>
      </c>
      <c r="I17" s="101">
        <v>1</v>
      </c>
      <c r="J17" s="87" t="s">
        <v>10</v>
      </c>
      <c r="K17" s="90">
        <v>1</v>
      </c>
      <c r="L17" s="87" t="s">
        <v>13</v>
      </c>
      <c r="M17" s="89">
        <f t="shared" si="0"/>
        <v>0</v>
      </c>
      <c r="N17" s="61" t="str">
        <f>IF(E17&lt;=200,"Accept","Reject")</f>
        <v>Accept</v>
      </c>
    </row>
    <row r="18" spans="1:14" s="13" customFormat="1">
      <c r="A18" s="137" t="s">
        <v>101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9"/>
      <c r="M18" s="55">
        <f>SUM(M19:M38)</f>
        <v>0</v>
      </c>
      <c r="N18" s="14"/>
    </row>
    <row r="19" spans="1:14" s="62" customFormat="1" ht="27" customHeight="1">
      <c r="A19" s="87">
        <v>1</v>
      </c>
      <c r="B19" s="88" t="s">
        <v>102</v>
      </c>
      <c r="C19" s="88"/>
      <c r="D19" s="88"/>
      <c r="E19" s="89">
        <v>30</v>
      </c>
      <c r="F19" s="87" t="s">
        <v>20</v>
      </c>
      <c r="G19" s="90"/>
      <c r="H19" s="87" t="s">
        <v>9</v>
      </c>
      <c r="I19" s="90"/>
      <c r="J19" s="87" t="s">
        <v>11</v>
      </c>
      <c r="K19" s="90">
        <v>1</v>
      </c>
      <c r="L19" s="87" t="s">
        <v>13</v>
      </c>
      <c r="M19" s="89">
        <f>E19*G19*I19*K19</f>
        <v>0</v>
      </c>
      <c r="N19" s="61" t="str">
        <f>IF(E19&lt;=30,"Accept","Reject")</f>
        <v>Accept</v>
      </c>
    </row>
    <row r="20" spans="1:14" s="62" customFormat="1" ht="27" customHeight="1">
      <c r="A20" s="87">
        <v>2</v>
      </c>
      <c r="B20" s="88" t="s">
        <v>47</v>
      </c>
      <c r="C20" s="88"/>
      <c r="D20" s="88"/>
      <c r="E20" s="89">
        <v>30</v>
      </c>
      <c r="F20" s="87" t="s">
        <v>20</v>
      </c>
      <c r="G20" s="90"/>
      <c r="H20" s="87" t="s">
        <v>9</v>
      </c>
      <c r="I20" s="90"/>
      <c r="J20" s="87" t="s">
        <v>11</v>
      </c>
      <c r="K20" s="90">
        <v>1</v>
      </c>
      <c r="L20" s="87" t="s">
        <v>13</v>
      </c>
      <c r="M20" s="89">
        <f t="shared" ref="M20:M38" si="1">E20*G20*I20*K20</f>
        <v>0</v>
      </c>
      <c r="N20" s="61" t="str">
        <f>IF(E20&lt;=30,"Accept","Reject")</f>
        <v>Accept</v>
      </c>
    </row>
    <row r="21" spans="1:14" s="62" customFormat="1" ht="27" customHeight="1">
      <c r="A21" s="87">
        <v>3</v>
      </c>
      <c r="B21" s="88" t="s">
        <v>103</v>
      </c>
      <c r="C21" s="88"/>
      <c r="D21" s="88"/>
      <c r="E21" s="89">
        <v>50</v>
      </c>
      <c r="F21" s="87" t="s">
        <v>20</v>
      </c>
      <c r="G21" s="90"/>
      <c r="H21" s="87" t="s">
        <v>9</v>
      </c>
      <c r="I21" s="90"/>
      <c r="J21" s="87" t="s">
        <v>11</v>
      </c>
      <c r="K21" s="90">
        <v>1</v>
      </c>
      <c r="L21" s="87" t="s">
        <v>13</v>
      </c>
      <c r="M21" s="89">
        <f t="shared" si="1"/>
        <v>0</v>
      </c>
      <c r="N21" s="61" t="str">
        <f>IF(E21&lt;=50,"Accept","Reject")</f>
        <v>Accept</v>
      </c>
    </row>
    <row r="22" spans="1:14" s="62" customFormat="1" ht="27" customHeight="1">
      <c r="A22" s="87">
        <v>4</v>
      </c>
      <c r="B22" s="88" t="s">
        <v>48</v>
      </c>
      <c r="C22" s="88"/>
      <c r="D22" s="88"/>
      <c r="E22" s="89">
        <v>50</v>
      </c>
      <c r="F22" s="87" t="s">
        <v>20</v>
      </c>
      <c r="G22" s="90"/>
      <c r="H22" s="87" t="s">
        <v>9</v>
      </c>
      <c r="I22" s="90"/>
      <c r="J22" s="87" t="s">
        <v>11</v>
      </c>
      <c r="K22" s="90">
        <v>1</v>
      </c>
      <c r="L22" s="87" t="s">
        <v>13</v>
      </c>
      <c r="M22" s="89">
        <f t="shared" si="1"/>
        <v>0</v>
      </c>
      <c r="N22" s="61" t="str">
        <f>IF(E22&lt;=50,"Accept","Reject")</f>
        <v>Accept</v>
      </c>
    </row>
    <row r="23" spans="1:14" s="62" customFormat="1" ht="27" customHeight="1">
      <c r="A23" s="87">
        <v>5</v>
      </c>
      <c r="B23" s="88" t="s">
        <v>110</v>
      </c>
      <c r="C23" s="88"/>
      <c r="D23" s="88"/>
      <c r="E23" s="89">
        <v>200</v>
      </c>
      <c r="F23" s="87" t="s">
        <v>20</v>
      </c>
      <c r="G23" s="90"/>
      <c r="H23" s="87" t="s">
        <v>9</v>
      </c>
      <c r="I23" s="90"/>
      <c r="J23" s="87" t="s">
        <v>11</v>
      </c>
      <c r="K23" s="90">
        <v>1</v>
      </c>
      <c r="L23" s="87" t="s">
        <v>13</v>
      </c>
      <c r="M23" s="89">
        <f>E23*G23*I23*K23</f>
        <v>0</v>
      </c>
      <c r="N23" s="68" t="str">
        <f>IF(E23&lt;=200,"Accept","Reject")</f>
        <v>Accept</v>
      </c>
    </row>
    <row r="24" spans="1:14" s="62" customFormat="1" ht="27" customHeight="1">
      <c r="A24" s="87">
        <v>6</v>
      </c>
      <c r="B24" s="88" t="s">
        <v>29</v>
      </c>
      <c r="C24" s="88"/>
      <c r="D24" s="88"/>
      <c r="E24" s="89">
        <v>200</v>
      </c>
      <c r="F24" s="87" t="s">
        <v>20</v>
      </c>
      <c r="G24" s="90"/>
      <c r="H24" s="87" t="s">
        <v>9</v>
      </c>
      <c r="I24" s="90"/>
      <c r="J24" s="87" t="s">
        <v>11</v>
      </c>
      <c r="K24" s="90">
        <v>1</v>
      </c>
      <c r="L24" s="87" t="s">
        <v>13</v>
      </c>
      <c r="M24" s="89">
        <f t="shared" si="1"/>
        <v>0</v>
      </c>
      <c r="N24" s="68" t="str">
        <f>IF(E24&lt;=200,"Accept","Reject")</f>
        <v>Accept</v>
      </c>
    </row>
    <row r="25" spans="1:14" s="62" customFormat="1" ht="27" customHeight="1">
      <c r="A25" s="87">
        <v>7</v>
      </c>
      <c r="B25" s="88" t="s">
        <v>115</v>
      </c>
      <c r="C25" s="88"/>
      <c r="D25" s="88"/>
      <c r="E25" s="89">
        <v>350</v>
      </c>
      <c r="F25" s="87" t="s">
        <v>20</v>
      </c>
      <c r="G25" s="90"/>
      <c r="H25" s="87" t="s">
        <v>9</v>
      </c>
      <c r="I25" s="90"/>
      <c r="J25" s="87" t="s">
        <v>11</v>
      </c>
      <c r="K25" s="90">
        <v>1</v>
      </c>
      <c r="L25" s="87" t="s">
        <v>13</v>
      </c>
      <c r="M25" s="89">
        <f>E25*G25*I25*K25</f>
        <v>0</v>
      </c>
      <c r="N25" s="68" t="str">
        <f>IF(E25&lt;=350,"Accept","Reject")</f>
        <v>Accept</v>
      </c>
    </row>
    <row r="26" spans="1:14" s="62" customFormat="1" ht="27" customHeight="1">
      <c r="A26" s="87">
        <v>8</v>
      </c>
      <c r="B26" s="88" t="s">
        <v>111</v>
      </c>
      <c r="C26" s="88"/>
      <c r="D26" s="88"/>
      <c r="E26" s="89">
        <v>350</v>
      </c>
      <c r="F26" s="87" t="s">
        <v>20</v>
      </c>
      <c r="G26" s="90"/>
      <c r="H26" s="87" t="s">
        <v>9</v>
      </c>
      <c r="I26" s="90"/>
      <c r="J26" s="87" t="s">
        <v>11</v>
      </c>
      <c r="K26" s="90">
        <v>1</v>
      </c>
      <c r="L26" s="87" t="s">
        <v>13</v>
      </c>
      <c r="M26" s="89">
        <f t="shared" si="1"/>
        <v>0</v>
      </c>
      <c r="N26" s="68" t="str">
        <f t="shared" ref="N26:N27" si="2">IF(E26&lt;=350,"Accept","Reject")</f>
        <v>Accept</v>
      </c>
    </row>
    <row r="27" spans="1:14" s="62" customFormat="1" ht="27" customHeight="1">
      <c r="A27" s="87">
        <v>9</v>
      </c>
      <c r="B27" s="88" t="s">
        <v>111</v>
      </c>
      <c r="C27" s="88"/>
      <c r="D27" s="88"/>
      <c r="E27" s="89">
        <v>350</v>
      </c>
      <c r="F27" s="87" t="s">
        <v>20</v>
      </c>
      <c r="G27" s="90"/>
      <c r="H27" s="87" t="s">
        <v>9</v>
      </c>
      <c r="I27" s="90"/>
      <c r="J27" s="87" t="s">
        <v>11</v>
      </c>
      <c r="K27" s="90">
        <v>1</v>
      </c>
      <c r="L27" s="87" t="s">
        <v>13</v>
      </c>
      <c r="M27" s="89">
        <f t="shared" si="1"/>
        <v>0</v>
      </c>
      <c r="N27" s="68" t="str">
        <f t="shared" si="2"/>
        <v>Accept</v>
      </c>
    </row>
    <row r="28" spans="1:14" s="62" customFormat="1" ht="27" customHeight="1">
      <c r="A28" s="87">
        <v>10</v>
      </c>
      <c r="B28" s="88" t="s">
        <v>28</v>
      </c>
      <c r="C28" s="88"/>
      <c r="D28" s="88"/>
      <c r="E28" s="89">
        <v>316</v>
      </c>
      <c r="F28" s="87" t="s">
        <v>20</v>
      </c>
      <c r="G28" s="90"/>
      <c r="H28" s="87" t="s">
        <v>9</v>
      </c>
      <c r="I28" s="90"/>
      <c r="J28" s="87" t="s">
        <v>11</v>
      </c>
      <c r="K28" s="90">
        <v>1</v>
      </c>
      <c r="L28" s="87" t="s">
        <v>13</v>
      </c>
      <c r="M28" s="89">
        <f t="shared" si="1"/>
        <v>0</v>
      </c>
      <c r="N28" s="61" t="str">
        <f>IF(E28&lt;=316,"Accept","Reject")</f>
        <v>Accept</v>
      </c>
    </row>
    <row r="29" spans="1:14" s="62" customFormat="1" ht="27" customHeight="1">
      <c r="A29" s="87">
        <v>11</v>
      </c>
      <c r="B29" s="88" t="s">
        <v>28</v>
      </c>
      <c r="C29" s="88"/>
      <c r="D29" s="88"/>
      <c r="E29" s="89">
        <v>316</v>
      </c>
      <c r="F29" s="87" t="s">
        <v>20</v>
      </c>
      <c r="G29" s="90"/>
      <c r="H29" s="87" t="s">
        <v>9</v>
      </c>
      <c r="I29" s="90"/>
      <c r="J29" s="87" t="s">
        <v>11</v>
      </c>
      <c r="K29" s="90">
        <v>1</v>
      </c>
      <c r="L29" s="87" t="s">
        <v>13</v>
      </c>
      <c r="M29" s="89">
        <f t="shared" si="1"/>
        <v>0</v>
      </c>
      <c r="N29" s="61" t="str">
        <f>IF(E29&lt;=316,"Accept","Reject")</f>
        <v>Accept</v>
      </c>
    </row>
    <row r="30" spans="1:14" s="62" customFormat="1" ht="27" customHeight="1">
      <c r="A30" s="87">
        <v>12</v>
      </c>
      <c r="B30" s="88" t="s">
        <v>66</v>
      </c>
      <c r="C30" s="88"/>
      <c r="D30" s="88"/>
      <c r="E30" s="89">
        <v>240</v>
      </c>
      <c r="F30" s="87" t="s">
        <v>18</v>
      </c>
      <c r="G30" s="90"/>
      <c r="H30" s="87" t="s">
        <v>9</v>
      </c>
      <c r="I30" s="90"/>
      <c r="J30" s="87" t="s">
        <v>12</v>
      </c>
      <c r="K30" s="90">
        <v>1</v>
      </c>
      <c r="L30" s="87" t="s">
        <v>13</v>
      </c>
      <c r="M30" s="89">
        <f t="shared" si="1"/>
        <v>0</v>
      </c>
      <c r="N30" s="61" t="str">
        <f>IF(E30&lt;=240,"Accept","Reject")</f>
        <v>Accept</v>
      </c>
    </row>
    <row r="31" spans="1:14" s="62" customFormat="1" ht="27" customHeight="1">
      <c r="A31" s="87">
        <v>13</v>
      </c>
      <c r="B31" s="88" t="s">
        <v>67</v>
      </c>
      <c r="C31" s="88"/>
      <c r="D31" s="88"/>
      <c r="E31" s="89">
        <v>900</v>
      </c>
      <c r="F31" s="87" t="s">
        <v>18</v>
      </c>
      <c r="G31" s="90"/>
      <c r="H31" s="87" t="s">
        <v>9</v>
      </c>
      <c r="I31" s="90"/>
      <c r="J31" s="87" t="s">
        <v>44</v>
      </c>
      <c r="K31" s="90">
        <v>1</v>
      </c>
      <c r="L31" s="87" t="s">
        <v>13</v>
      </c>
      <c r="M31" s="89">
        <f t="shared" si="1"/>
        <v>0</v>
      </c>
      <c r="N31" s="61" t="str">
        <f>IF(E31&lt;=900,"Accept","Reject")</f>
        <v>Accept</v>
      </c>
    </row>
    <row r="32" spans="1:14" s="62" customFormat="1" ht="27" customHeight="1">
      <c r="A32" s="87">
        <v>14</v>
      </c>
      <c r="B32" s="88" t="s">
        <v>68</v>
      </c>
      <c r="C32" s="88"/>
      <c r="D32" s="88"/>
      <c r="E32" s="89">
        <v>1450</v>
      </c>
      <c r="F32" s="87" t="s">
        <v>18</v>
      </c>
      <c r="G32" s="90"/>
      <c r="H32" s="87" t="s">
        <v>9</v>
      </c>
      <c r="I32" s="90"/>
      <c r="J32" s="87" t="s">
        <v>44</v>
      </c>
      <c r="K32" s="90">
        <v>1</v>
      </c>
      <c r="L32" s="87" t="s">
        <v>13</v>
      </c>
      <c r="M32" s="89">
        <f t="shared" si="1"/>
        <v>0</v>
      </c>
      <c r="N32" s="61" t="str">
        <f>+IF(E32&lt;=1450,"Accept","Reject")</f>
        <v>Accept</v>
      </c>
    </row>
    <row r="33" spans="1:14" s="62" customFormat="1" ht="27" customHeight="1">
      <c r="A33" s="87">
        <v>15</v>
      </c>
      <c r="B33" s="88" t="s">
        <v>76</v>
      </c>
      <c r="C33" s="88"/>
      <c r="D33" s="88"/>
      <c r="E33" s="89"/>
      <c r="F33" s="87" t="s">
        <v>7</v>
      </c>
      <c r="G33" s="90"/>
      <c r="H33" s="87" t="s">
        <v>43</v>
      </c>
      <c r="I33" s="90"/>
      <c r="J33" s="87" t="s">
        <v>12</v>
      </c>
      <c r="K33" s="90">
        <v>1</v>
      </c>
      <c r="L33" s="87" t="s">
        <v>13</v>
      </c>
      <c r="M33" s="89">
        <f t="shared" si="1"/>
        <v>0</v>
      </c>
      <c r="N33" s="61"/>
    </row>
    <row r="34" spans="1:14" s="62" customFormat="1" ht="27" customHeight="1">
      <c r="A34" s="87">
        <v>16</v>
      </c>
      <c r="B34" s="88" t="s">
        <v>42</v>
      </c>
      <c r="C34" s="88"/>
      <c r="D34" s="88"/>
      <c r="E34" s="89"/>
      <c r="F34" s="87" t="s">
        <v>7</v>
      </c>
      <c r="G34" s="90"/>
      <c r="H34" s="87" t="s">
        <v>12</v>
      </c>
      <c r="I34" s="90"/>
      <c r="J34" s="87" t="s">
        <v>45</v>
      </c>
      <c r="K34" s="90">
        <v>1</v>
      </c>
      <c r="L34" s="87" t="s">
        <v>13</v>
      </c>
      <c r="M34" s="89">
        <f t="shared" si="1"/>
        <v>0</v>
      </c>
      <c r="N34" s="61"/>
    </row>
    <row r="35" spans="1:14" s="62" customFormat="1" ht="27" customHeight="1">
      <c r="A35" s="87">
        <v>17</v>
      </c>
      <c r="B35" s="88" t="s">
        <v>69</v>
      </c>
      <c r="C35" s="88"/>
      <c r="D35" s="88"/>
      <c r="E35" s="89"/>
      <c r="F35" s="87" t="s">
        <v>37</v>
      </c>
      <c r="G35" s="90"/>
      <c r="H35" s="87" t="s">
        <v>9</v>
      </c>
      <c r="I35" s="90"/>
      <c r="J35" s="87" t="s">
        <v>104</v>
      </c>
      <c r="K35" s="90">
        <v>1</v>
      </c>
      <c r="L35" s="87" t="s">
        <v>13</v>
      </c>
      <c r="M35" s="89">
        <f t="shared" si="1"/>
        <v>0</v>
      </c>
      <c r="N35" s="61"/>
    </row>
    <row r="36" spans="1:14" s="62" customFormat="1" ht="27" customHeight="1">
      <c r="A36" s="87">
        <v>18</v>
      </c>
      <c r="B36" s="143" t="s">
        <v>117</v>
      </c>
      <c r="C36" s="144"/>
      <c r="D36" s="145"/>
      <c r="E36" s="89"/>
      <c r="F36" s="87" t="s">
        <v>7</v>
      </c>
      <c r="G36" s="90"/>
      <c r="H36" s="87" t="s">
        <v>9</v>
      </c>
      <c r="I36" s="90"/>
      <c r="J36" s="87" t="s">
        <v>104</v>
      </c>
      <c r="K36" s="90">
        <v>1</v>
      </c>
      <c r="L36" s="87" t="s">
        <v>13</v>
      </c>
      <c r="M36" s="89">
        <f t="shared" si="1"/>
        <v>0</v>
      </c>
      <c r="N36" s="61"/>
    </row>
    <row r="37" spans="1:14" s="62" customFormat="1" ht="27" customHeight="1">
      <c r="A37" s="87">
        <v>19</v>
      </c>
      <c r="B37" s="102" t="s">
        <v>116</v>
      </c>
      <c r="C37" s="88"/>
      <c r="D37" s="88"/>
      <c r="E37" s="89"/>
      <c r="F37" s="87" t="s">
        <v>105</v>
      </c>
      <c r="G37" s="90"/>
      <c r="H37" s="87" t="s">
        <v>45</v>
      </c>
      <c r="I37" s="90"/>
      <c r="J37" s="87" t="s">
        <v>106</v>
      </c>
      <c r="K37" s="90">
        <v>1</v>
      </c>
      <c r="L37" s="87" t="s">
        <v>13</v>
      </c>
      <c r="M37" s="89">
        <f t="shared" si="1"/>
        <v>0</v>
      </c>
      <c r="N37" s="61"/>
    </row>
    <row r="38" spans="1:14" s="62" customFormat="1" ht="27" customHeight="1">
      <c r="A38" s="87">
        <v>20</v>
      </c>
      <c r="B38" s="88" t="s">
        <v>78</v>
      </c>
      <c r="C38" s="88"/>
      <c r="D38" s="88"/>
      <c r="E38" s="89"/>
      <c r="F38" s="87" t="s">
        <v>7</v>
      </c>
      <c r="G38" s="90"/>
      <c r="H38" s="87" t="s">
        <v>45</v>
      </c>
      <c r="I38" s="90"/>
      <c r="J38" s="87" t="s">
        <v>12</v>
      </c>
      <c r="K38" s="90">
        <v>1</v>
      </c>
      <c r="L38" s="87" t="s">
        <v>13</v>
      </c>
      <c r="M38" s="89">
        <f t="shared" si="1"/>
        <v>0</v>
      </c>
      <c r="N38" s="61"/>
    </row>
    <row r="39" spans="1:14" s="13" customFormat="1">
      <c r="A39" s="140" t="s">
        <v>24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2"/>
      <c r="M39" s="55">
        <f>SUM(M40:M41)</f>
        <v>0</v>
      </c>
      <c r="N39" s="12"/>
    </row>
    <row r="40" spans="1:14" s="13" customFormat="1" ht="23.25" customHeight="1">
      <c r="A40" s="83"/>
      <c r="B40" s="114" t="s">
        <v>27</v>
      </c>
      <c r="C40" s="115"/>
      <c r="D40" s="116"/>
      <c r="E40" s="117" t="s">
        <v>26</v>
      </c>
      <c r="F40" s="118"/>
      <c r="G40" s="118"/>
      <c r="H40" s="118"/>
      <c r="I40" s="118"/>
      <c r="J40" s="118"/>
      <c r="K40" s="118"/>
      <c r="L40" s="119"/>
      <c r="M40" s="84"/>
      <c r="N40" s="12"/>
    </row>
    <row r="41" spans="1:14" s="62" customFormat="1" ht="27.75" customHeight="1">
      <c r="A41" s="87">
        <v>1</v>
      </c>
      <c r="B41" s="88" t="s">
        <v>77</v>
      </c>
      <c r="C41" s="88"/>
      <c r="D41" s="88"/>
      <c r="E41" s="89"/>
      <c r="F41" s="87" t="s">
        <v>7</v>
      </c>
      <c r="G41" s="90"/>
      <c r="H41" s="87" t="s">
        <v>45</v>
      </c>
      <c r="I41" s="91"/>
      <c r="J41" s="92"/>
      <c r="K41" s="90">
        <v>1</v>
      </c>
      <c r="L41" s="87" t="s">
        <v>13</v>
      </c>
      <c r="M41" s="89">
        <f>E41*G41*I41*K41</f>
        <v>0</v>
      </c>
      <c r="N41" s="61"/>
    </row>
    <row r="42" spans="1:14" s="5" customFormat="1" ht="30" customHeight="1" thickBot="1">
      <c r="A42" s="64"/>
      <c r="B42" s="65"/>
      <c r="C42" s="65"/>
      <c r="D42" s="65"/>
      <c r="E42" s="65"/>
      <c r="F42" s="65"/>
      <c r="G42" s="65"/>
      <c r="H42" s="146" t="s">
        <v>21</v>
      </c>
      <c r="I42" s="146"/>
      <c r="J42" s="146"/>
      <c r="K42" s="146"/>
      <c r="L42" s="147"/>
      <c r="M42" s="66">
        <f>M8+M18+M39</f>
        <v>0</v>
      </c>
      <c r="N42" s="63"/>
    </row>
    <row r="43" spans="1:14" ht="22.5" thickTop="1">
      <c r="B43" s="133" t="s">
        <v>63</v>
      </c>
      <c r="C43" s="133"/>
      <c r="D43" s="133"/>
      <c r="E43" s="133"/>
      <c r="F43" s="133"/>
    </row>
    <row r="44" spans="1:14">
      <c r="B44" s="47" t="s">
        <v>61</v>
      </c>
    </row>
  </sheetData>
  <mergeCells count="10">
    <mergeCell ref="B43:F43"/>
    <mergeCell ref="B6:D7"/>
    <mergeCell ref="B40:D40"/>
    <mergeCell ref="E40:L40"/>
    <mergeCell ref="A8:L8"/>
    <mergeCell ref="A18:L18"/>
    <mergeCell ref="A39:L39"/>
    <mergeCell ref="B36:D36"/>
    <mergeCell ref="H42:L42"/>
    <mergeCell ref="G6:H6"/>
  </mergeCells>
  <conditionalFormatting sqref="N9">
    <cfRule type="cellIs" dxfId="18" priority="21" operator="lessThan">
      <formula>$N$9</formula>
    </cfRule>
  </conditionalFormatting>
  <conditionalFormatting sqref="N9:N17">
    <cfRule type="cellIs" dxfId="17" priority="9" operator="equal">
      <formula>"accept"</formula>
    </cfRule>
    <cfRule type="cellIs" dxfId="16" priority="10" operator="equal">
      <formula>"reject"</formula>
    </cfRule>
  </conditionalFormatting>
  <conditionalFormatting sqref="N19:N38">
    <cfRule type="cellIs" dxfId="15" priority="1" operator="equal">
      <formula>"accept"</formula>
    </cfRule>
    <cfRule type="cellIs" dxfId="14" priority="2" operator="equal">
      <formula>"reject"</formula>
    </cfRule>
  </conditionalFormatting>
  <conditionalFormatting sqref="N41">
    <cfRule type="cellIs" dxfId="13" priority="19" operator="equal">
      <formula>"accept"</formula>
    </cfRule>
    <cfRule type="cellIs" dxfId="12" priority="20" operator="equal">
      <formula>"reject"</formula>
    </cfRule>
  </conditionalFormatting>
  <hyperlinks>
    <hyperlink ref="B43" r:id="rId1" xr:uid="{00000000-0004-0000-0100-000000000000}"/>
  </hyperlinks>
  <pageMargins left="0.28999999999999998" right="0.22" top="0.45" bottom="0.4" header="0.3" footer="0.3"/>
  <pageSetup paperSize="9" scale="68" orientation="portrait" r:id="rId2"/>
  <rowBreaks count="1" manualBreakCount="1">
    <brk id="42" max="13" man="1"/>
  </row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O43"/>
  <sheetViews>
    <sheetView zoomScale="115" zoomScaleNormal="115" zoomScaleSheetLayoutView="100" workbookViewId="0">
      <selection activeCell="D16" sqref="D16"/>
    </sheetView>
  </sheetViews>
  <sheetFormatPr defaultRowHeight="21"/>
  <cols>
    <col min="1" max="1" width="7.28515625" style="29" customWidth="1"/>
    <col min="2" max="2" width="10.42578125" style="29" customWidth="1"/>
    <col min="3" max="3" width="17.140625" style="29" customWidth="1"/>
    <col min="4" max="4" width="29.140625" style="6" customWidth="1"/>
    <col min="5" max="5" width="11.85546875" style="3" customWidth="1"/>
    <col min="6" max="6" width="12.5703125" style="3" customWidth="1"/>
    <col min="7" max="7" width="8.85546875" style="3" customWidth="1"/>
    <col min="8" max="8" width="10.5703125" style="3" customWidth="1"/>
    <col min="9" max="9" width="7.5703125" style="3" customWidth="1"/>
    <col min="10" max="10" width="9.140625" style="3"/>
    <col min="11" max="11" width="8.140625" style="3" customWidth="1"/>
    <col min="12" max="12" width="9.5703125" style="3" customWidth="1"/>
    <col min="13" max="13" width="14.7109375" style="3" customWidth="1"/>
    <col min="14" max="14" width="8.28515625" style="3" customWidth="1"/>
    <col min="15" max="15" width="15.42578125" style="2" bestFit="1" customWidth="1"/>
    <col min="16" max="16384" width="9.140625" style="3"/>
  </cols>
  <sheetData>
    <row r="1" spans="1:15" ht="23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7"/>
    </row>
    <row r="2" spans="1:15" ht="28.5" customHeight="1">
      <c r="A2" s="163" t="s">
        <v>121</v>
      </c>
      <c r="B2" s="163"/>
      <c r="C2" s="164"/>
      <c r="D2" s="164"/>
      <c r="E2" s="164"/>
      <c r="F2" s="164"/>
      <c r="G2" s="164"/>
      <c r="H2" s="164"/>
      <c r="I2" s="164"/>
      <c r="J2" s="164"/>
      <c r="K2" s="4"/>
      <c r="L2" s="4"/>
      <c r="M2" s="4"/>
      <c r="N2" s="4"/>
      <c r="O2" s="3"/>
    </row>
    <row r="3" spans="1:15" s="94" customFormat="1" ht="36" customHeight="1">
      <c r="A3" s="24" t="s">
        <v>114</v>
      </c>
      <c r="B3" s="24"/>
      <c r="C3" s="96"/>
      <c r="D3" s="95"/>
      <c r="E3" s="96"/>
      <c r="F3" s="96"/>
      <c r="G3" s="96"/>
      <c r="H3" s="96"/>
      <c r="I3" s="96"/>
      <c r="J3" s="96"/>
      <c r="K3" s="96"/>
      <c r="L3" s="96"/>
      <c r="M3" s="96"/>
      <c r="N3" s="69"/>
    </row>
    <row r="4" spans="1:15" ht="36" customHeight="1">
      <c r="A4" s="24" t="s">
        <v>34</v>
      </c>
      <c r="B4" s="24"/>
      <c r="C4" s="97">
        <f>+M35</f>
        <v>0</v>
      </c>
      <c r="D4" s="27" t="s">
        <v>7</v>
      </c>
      <c r="E4" s="4"/>
      <c r="F4" s="4"/>
      <c r="G4" s="4"/>
      <c r="H4" s="98"/>
      <c r="I4" s="4"/>
      <c r="J4" s="4"/>
      <c r="K4" s="4"/>
      <c r="L4" s="4"/>
      <c r="M4" s="4"/>
      <c r="N4" s="4"/>
      <c r="O4" s="3"/>
    </row>
    <row r="5" spans="1:15" ht="29.25" customHeight="1">
      <c r="A5" s="24"/>
      <c r="B5" s="24"/>
      <c r="C5" s="26"/>
      <c r="D5" s="27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>
      <c r="A6" s="37" t="s">
        <v>0</v>
      </c>
      <c r="B6" s="121" t="s">
        <v>16</v>
      </c>
      <c r="C6" s="122"/>
      <c r="D6" s="123"/>
      <c r="E6" s="38" t="s">
        <v>14</v>
      </c>
      <c r="F6" s="39"/>
      <c r="G6" s="39" t="s">
        <v>15</v>
      </c>
      <c r="H6" s="39"/>
      <c r="I6" s="39" t="s">
        <v>1</v>
      </c>
      <c r="J6" s="39"/>
      <c r="K6" s="39" t="s">
        <v>22</v>
      </c>
      <c r="L6" s="39"/>
      <c r="M6" s="40" t="s">
        <v>2</v>
      </c>
      <c r="N6" s="9" t="s">
        <v>32</v>
      </c>
    </row>
    <row r="7" spans="1:15">
      <c r="A7" s="41" t="s">
        <v>3</v>
      </c>
      <c r="B7" s="134"/>
      <c r="C7" s="135"/>
      <c r="D7" s="136"/>
      <c r="E7" s="56" t="s">
        <v>6</v>
      </c>
      <c r="F7" s="57" t="s">
        <v>7</v>
      </c>
      <c r="G7" s="58" t="s">
        <v>4</v>
      </c>
      <c r="H7" s="57" t="s">
        <v>5</v>
      </c>
      <c r="I7" s="59" t="s">
        <v>4</v>
      </c>
      <c r="J7" s="57" t="s">
        <v>5</v>
      </c>
      <c r="K7" s="57" t="s">
        <v>4</v>
      </c>
      <c r="L7" s="57" t="s">
        <v>23</v>
      </c>
      <c r="M7" s="60" t="s">
        <v>8</v>
      </c>
      <c r="N7" s="10" t="s">
        <v>33</v>
      </c>
    </row>
    <row r="8" spans="1:15">
      <c r="A8" s="127" t="s">
        <v>65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9"/>
      <c r="M8" s="70">
        <f>SUM(M9:M17)</f>
        <v>3232</v>
      </c>
      <c r="N8" s="8"/>
      <c r="O8" s="3"/>
    </row>
    <row r="9" spans="1:15" s="13" customFormat="1" ht="21.75">
      <c r="A9" s="82">
        <v>1</v>
      </c>
      <c r="B9" s="83" t="s">
        <v>35</v>
      </c>
      <c r="C9" s="83"/>
      <c r="D9" s="83"/>
      <c r="E9" s="84">
        <v>1200</v>
      </c>
      <c r="F9" s="82" t="s">
        <v>19</v>
      </c>
      <c r="G9" s="85"/>
      <c r="H9" s="82" t="s">
        <v>9</v>
      </c>
      <c r="I9" s="86">
        <v>1</v>
      </c>
      <c r="J9" s="82" t="s">
        <v>10</v>
      </c>
      <c r="K9" s="85">
        <v>1</v>
      </c>
      <c r="L9" s="82" t="s">
        <v>13</v>
      </c>
      <c r="M9" s="84">
        <f t="shared" ref="M9:M14" si="0">+E9*G9*I9*K9</f>
        <v>0</v>
      </c>
      <c r="N9" s="11" t="str">
        <f>IF(E9&lt;=1200,"Accept","Reject")</f>
        <v>Accept</v>
      </c>
      <c r="O9" s="12"/>
    </row>
    <row r="10" spans="1:15" s="13" customFormat="1" ht="21.75">
      <c r="A10" s="82">
        <v>2</v>
      </c>
      <c r="B10" s="83" t="s">
        <v>36</v>
      </c>
      <c r="C10" s="83"/>
      <c r="D10" s="83"/>
      <c r="E10" s="84">
        <v>600</v>
      </c>
      <c r="F10" s="82" t="s">
        <v>19</v>
      </c>
      <c r="G10" s="85"/>
      <c r="H10" s="82" t="s">
        <v>9</v>
      </c>
      <c r="I10" s="86">
        <v>1</v>
      </c>
      <c r="J10" s="82" t="s">
        <v>10</v>
      </c>
      <c r="K10" s="85">
        <v>1</v>
      </c>
      <c r="L10" s="82" t="s">
        <v>13</v>
      </c>
      <c r="M10" s="84">
        <f t="shared" si="0"/>
        <v>0</v>
      </c>
      <c r="N10" s="11" t="str">
        <f>IF(E10&lt;=600,"Accept","Reject")</f>
        <v>Accept</v>
      </c>
      <c r="O10" s="12"/>
    </row>
    <row r="11" spans="1:15" s="13" customFormat="1" ht="21.75">
      <c r="A11" s="82">
        <v>3</v>
      </c>
      <c r="B11" s="83" t="s">
        <v>38</v>
      </c>
      <c r="C11" s="83"/>
      <c r="D11" s="83"/>
      <c r="E11" s="84">
        <v>600</v>
      </c>
      <c r="F11" s="82" t="s">
        <v>19</v>
      </c>
      <c r="G11" s="85"/>
      <c r="H11" s="82" t="s">
        <v>9</v>
      </c>
      <c r="I11" s="86">
        <v>1</v>
      </c>
      <c r="J11" s="82" t="s">
        <v>10</v>
      </c>
      <c r="K11" s="85">
        <v>1</v>
      </c>
      <c r="L11" s="82" t="s">
        <v>13</v>
      </c>
      <c r="M11" s="84">
        <f t="shared" si="0"/>
        <v>0</v>
      </c>
      <c r="N11" s="11" t="str">
        <f>IF(E11&lt;=600,"Accept","Reject")</f>
        <v>Accept</v>
      </c>
      <c r="O11" s="12"/>
    </row>
    <row r="12" spans="1:15" s="13" customFormat="1" ht="21.75">
      <c r="A12" s="82">
        <v>4</v>
      </c>
      <c r="B12" s="83" t="s">
        <v>40</v>
      </c>
      <c r="C12" s="83"/>
      <c r="D12" s="83"/>
      <c r="E12" s="84">
        <v>300</v>
      </c>
      <c r="F12" s="82" t="s">
        <v>19</v>
      </c>
      <c r="G12" s="85"/>
      <c r="H12" s="82" t="s">
        <v>9</v>
      </c>
      <c r="I12" s="86">
        <v>1</v>
      </c>
      <c r="J12" s="82" t="s">
        <v>10</v>
      </c>
      <c r="K12" s="85">
        <v>1</v>
      </c>
      <c r="L12" s="82" t="s">
        <v>13</v>
      </c>
      <c r="M12" s="84">
        <f t="shared" si="0"/>
        <v>0</v>
      </c>
      <c r="N12" s="11" t="str">
        <f>IF(E12&lt;=300,"Accept","Reject")</f>
        <v>Accept</v>
      </c>
      <c r="O12" s="12"/>
    </row>
    <row r="13" spans="1:15" s="13" customFormat="1" ht="21.75">
      <c r="A13" s="82">
        <v>5</v>
      </c>
      <c r="B13" s="83" t="s">
        <v>39</v>
      </c>
      <c r="C13" s="83"/>
      <c r="D13" s="83"/>
      <c r="E13" s="84">
        <v>300</v>
      </c>
      <c r="F13" s="82" t="s">
        <v>19</v>
      </c>
      <c r="G13" s="85"/>
      <c r="H13" s="82" t="s">
        <v>9</v>
      </c>
      <c r="I13" s="86">
        <v>1</v>
      </c>
      <c r="J13" s="82" t="s">
        <v>10</v>
      </c>
      <c r="K13" s="85">
        <v>1</v>
      </c>
      <c r="L13" s="82" t="s">
        <v>13</v>
      </c>
      <c r="M13" s="84">
        <f t="shared" si="0"/>
        <v>0</v>
      </c>
      <c r="N13" s="11" t="str">
        <f>IF(E13&lt;=300,"Accept","Reject")</f>
        <v>Accept</v>
      </c>
      <c r="O13" s="12"/>
    </row>
    <row r="14" spans="1:15" s="13" customFormat="1" ht="21.75">
      <c r="A14" s="82">
        <v>6</v>
      </c>
      <c r="B14" s="83" t="s">
        <v>41</v>
      </c>
      <c r="C14" s="83"/>
      <c r="D14" s="83"/>
      <c r="E14" s="84">
        <v>200</v>
      </c>
      <c r="F14" s="82" t="s">
        <v>19</v>
      </c>
      <c r="G14" s="85"/>
      <c r="H14" s="82" t="s">
        <v>9</v>
      </c>
      <c r="I14" s="86">
        <v>1</v>
      </c>
      <c r="J14" s="82" t="s">
        <v>10</v>
      </c>
      <c r="K14" s="85">
        <v>1</v>
      </c>
      <c r="L14" s="82" t="s">
        <v>13</v>
      </c>
      <c r="M14" s="84">
        <f t="shared" si="0"/>
        <v>0</v>
      </c>
      <c r="N14" s="11" t="str">
        <f>IF(E14&lt;=200,"Accept","Reject")</f>
        <v>Accept</v>
      </c>
      <c r="O14" s="12"/>
    </row>
    <row r="15" spans="1:15" s="13" customFormat="1">
      <c r="A15" s="127" t="s">
        <v>101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70">
        <f>SUM(M16:M29)</f>
        <v>3152</v>
      </c>
      <c r="N15" s="14"/>
      <c r="O15" s="12"/>
    </row>
    <row r="16" spans="1:15" s="15" customFormat="1" ht="21.75">
      <c r="A16" s="82">
        <v>1</v>
      </c>
      <c r="B16" s="83" t="s">
        <v>47</v>
      </c>
      <c r="C16" s="83"/>
      <c r="D16" s="83"/>
      <c r="E16" s="84">
        <v>30</v>
      </c>
      <c r="F16" s="82" t="s">
        <v>20</v>
      </c>
      <c r="G16" s="85">
        <v>1</v>
      </c>
      <c r="H16" s="82" t="s">
        <v>9</v>
      </c>
      <c r="I16" s="85">
        <v>1</v>
      </c>
      <c r="J16" s="82" t="s">
        <v>11</v>
      </c>
      <c r="K16" s="85">
        <v>1</v>
      </c>
      <c r="L16" s="82" t="s">
        <v>13</v>
      </c>
      <c r="M16" s="84">
        <f>+E16*G16*I16*K16</f>
        <v>30</v>
      </c>
      <c r="N16" s="11" t="str">
        <f>IF(E16&lt;=30,"Accept","Reject")</f>
        <v>Accept</v>
      </c>
      <c r="O16" s="16"/>
    </row>
    <row r="17" spans="1:15" s="15" customFormat="1" ht="21.75">
      <c r="A17" s="82">
        <v>2</v>
      </c>
      <c r="B17" s="83" t="s">
        <v>48</v>
      </c>
      <c r="C17" s="83"/>
      <c r="D17" s="83"/>
      <c r="E17" s="84">
        <v>50</v>
      </c>
      <c r="F17" s="82" t="s">
        <v>20</v>
      </c>
      <c r="G17" s="85">
        <v>1</v>
      </c>
      <c r="H17" s="82" t="s">
        <v>9</v>
      </c>
      <c r="I17" s="85">
        <v>1</v>
      </c>
      <c r="J17" s="82" t="s">
        <v>11</v>
      </c>
      <c r="K17" s="85">
        <v>1</v>
      </c>
      <c r="L17" s="82" t="s">
        <v>13</v>
      </c>
      <c r="M17" s="84">
        <f t="shared" ref="M17:M22" si="1">+E17*G17*I17*K17</f>
        <v>50</v>
      </c>
      <c r="N17" s="11" t="str">
        <f>IF(E17&lt;=50,"Accept","Reject")</f>
        <v>Accept</v>
      </c>
      <c r="O17" s="16"/>
    </row>
    <row r="18" spans="1:15" s="15" customFormat="1" ht="21.75">
      <c r="A18" s="82">
        <v>3</v>
      </c>
      <c r="B18" s="83" t="s">
        <v>110</v>
      </c>
      <c r="C18" s="83"/>
      <c r="D18" s="83"/>
      <c r="E18" s="84">
        <v>150</v>
      </c>
      <c r="F18" s="82" t="s">
        <v>20</v>
      </c>
      <c r="G18" s="85">
        <v>1</v>
      </c>
      <c r="H18" s="82" t="s">
        <v>9</v>
      </c>
      <c r="I18" s="85">
        <v>1</v>
      </c>
      <c r="J18" s="82" t="s">
        <v>11</v>
      </c>
      <c r="K18" s="85">
        <v>1</v>
      </c>
      <c r="L18" s="82" t="s">
        <v>13</v>
      </c>
      <c r="M18" s="84">
        <f t="shared" si="1"/>
        <v>150</v>
      </c>
      <c r="N18" s="17" t="str">
        <f>IF(E18&lt;=150,"Accept","Reject")</f>
        <v>Accept</v>
      </c>
      <c r="O18" s="16"/>
    </row>
    <row r="19" spans="1:15" s="15" customFormat="1" ht="21.75">
      <c r="A19" s="82">
        <v>4</v>
      </c>
      <c r="B19" s="83" t="s">
        <v>111</v>
      </c>
      <c r="C19" s="83"/>
      <c r="D19" s="83"/>
      <c r="E19" s="84">
        <v>300</v>
      </c>
      <c r="F19" s="82" t="s">
        <v>20</v>
      </c>
      <c r="G19" s="85">
        <v>1</v>
      </c>
      <c r="H19" s="82" t="s">
        <v>9</v>
      </c>
      <c r="I19" s="85">
        <v>1</v>
      </c>
      <c r="J19" s="82" t="s">
        <v>11</v>
      </c>
      <c r="K19" s="85">
        <v>1</v>
      </c>
      <c r="L19" s="82" t="s">
        <v>13</v>
      </c>
      <c r="M19" s="84">
        <f>+E19*G19*I19*K19</f>
        <v>300</v>
      </c>
      <c r="N19" s="17" t="str">
        <f>IF(E19&lt;=300,"Accept","Reject")</f>
        <v>Accept</v>
      </c>
      <c r="O19" s="16"/>
    </row>
    <row r="20" spans="1:15" s="15" customFormat="1" ht="21.75">
      <c r="A20" s="82">
        <v>5</v>
      </c>
      <c r="B20" s="83" t="s">
        <v>29</v>
      </c>
      <c r="C20" s="83"/>
      <c r="D20" s="83"/>
      <c r="E20" s="84">
        <v>166</v>
      </c>
      <c r="F20" s="82" t="s">
        <v>20</v>
      </c>
      <c r="G20" s="85">
        <v>1</v>
      </c>
      <c r="H20" s="82" t="s">
        <v>9</v>
      </c>
      <c r="I20" s="85">
        <v>1</v>
      </c>
      <c r="J20" s="82" t="s">
        <v>11</v>
      </c>
      <c r="K20" s="85">
        <v>1</v>
      </c>
      <c r="L20" s="82" t="s">
        <v>13</v>
      </c>
      <c r="M20" s="84">
        <f>+E20*G20*I20*K20</f>
        <v>166</v>
      </c>
      <c r="N20" s="11" t="str">
        <f>IF(E20&lt;=166,"Accept","Reject")</f>
        <v>Accept</v>
      </c>
      <c r="O20" s="16"/>
    </row>
    <row r="21" spans="1:15" s="15" customFormat="1" ht="21.75">
      <c r="A21" s="82">
        <v>6</v>
      </c>
      <c r="B21" s="83" t="s">
        <v>28</v>
      </c>
      <c r="C21" s="83"/>
      <c r="D21" s="83"/>
      <c r="E21" s="84">
        <v>266</v>
      </c>
      <c r="F21" s="82" t="s">
        <v>20</v>
      </c>
      <c r="G21" s="85">
        <v>1</v>
      </c>
      <c r="H21" s="82" t="s">
        <v>9</v>
      </c>
      <c r="I21" s="85">
        <v>1</v>
      </c>
      <c r="J21" s="82" t="s">
        <v>11</v>
      </c>
      <c r="K21" s="85">
        <v>1</v>
      </c>
      <c r="L21" s="82" t="s">
        <v>13</v>
      </c>
      <c r="M21" s="84">
        <f t="shared" si="1"/>
        <v>266</v>
      </c>
      <c r="N21" s="11" t="str">
        <f>IF(E21&lt;=266,"Accept","Reject")</f>
        <v>Accept</v>
      </c>
      <c r="O21" s="16"/>
    </row>
    <row r="22" spans="1:15" s="15" customFormat="1" ht="21.75">
      <c r="A22" s="82">
        <v>7</v>
      </c>
      <c r="B22" s="83" t="s">
        <v>79</v>
      </c>
      <c r="C22" s="83"/>
      <c r="D22" s="83"/>
      <c r="E22" s="84">
        <v>240</v>
      </c>
      <c r="F22" s="82" t="s">
        <v>18</v>
      </c>
      <c r="G22" s="85">
        <v>1</v>
      </c>
      <c r="H22" s="82" t="s">
        <v>9</v>
      </c>
      <c r="I22" s="85">
        <v>1</v>
      </c>
      <c r="J22" s="82" t="s">
        <v>12</v>
      </c>
      <c r="K22" s="85">
        <v>1</v>
      </c>
      <c r="L22" s="82" t="s">
        <v>13</v>
      </c>
      <c r="M22" s="84">
        <f t="shared" si="1"/>
        <v>240</v>
      </c>
      <c r="N22" s="11" t="str">
        <f>IF(E22&lt;=240,"Accept","Reject")</f>
        <v>Accept</v>
      </c>
    </row>
    <row r="23" spans="1:15" s="15" customFormat="1" ht="21.75">
      <c r="A23" s="82">
        <v>8</v>
      </c>
      <c r="B23" s="83" t="s">
        <v>80</v>
      </c>
      <c r="C23" s="83"/>
      <c r="D23" s="83"/>
      <c r="E23" s="84">
        <v>750</v>
      </c>
      <c r="F23" s="82" t="s">
        <v>18</v>
      </c>
      <c r="G23" s="85">
        <v>1</v>
      </c>
      <c r="H23" s="82" t="s">
        <v>9</v>
      </c>
      <c r="I23" s="85">
        <v>1</v>
      </c>
      <c r="J23" s="82" t="s">
        <v>44</v>
      </c>
      <c r="K23" s="85">
        <v>1</v>
      </c>
      <c r="L23" s="82" t="s">
        <v>13</v>
      </c>
      <c r="M23" s="84">
        <f>+E23*G23*I23*K23</f>
        <v>750</v>
      </c>
      <c r="N23" s="11" t="str">
        <f>IF(E23&lt;=750,"Accept","Reject")</f>
        <v>Accept</v>
      </c>
      <c r="O23" s="16"/>
    </row>
    <row r="24" spans="1:15" s="15" customFormat="1" ht="21.75">
      <c r="A24" s="82">
        <v>9</v>
      </c>
      <c r="B24" s="83" t="s">
        <v>68</v>
      </c>
      <c r="C24" s="83"/>
      <c r="D24" s="83"/>
      <c r="E24" s="84">
        <v>1200</v>
      </c>
      <c r="F24" s="82" t="s">
        <v>18</v>
      </c>
      <c r="G24" s="85">
        <v>1</v>
      </c>
      <c r="H24" s="82" t="s">
        <v>9</v>
      </c>
      <c r="I24" s="85">
        <v>1</v>
      </c>
      <c r="J24" s="82" t="s">
        <v>44</v>
      </c>
      <c r="K24" s="85">
        <v>1</v>
      </c>
      <c r="L24" s="82" t="s">
        <v>13</v>
      </c>
      <c r="M24" s="84">
        <f>+E24*G24*I24*K24</f>
        <v>1200</v>
      </c>
      <c r="N24" s="11" t="str">
        <f>+IF(E24&lt;=1200,"Accept","Reject")</f>
        <v>Accept</v>
      </c>
      <c r="O24" s="16"/>
    </row>
    <row r="25" spans="1:15" s="15" customFormat="1" ht="21.75">
      <c r="A25" s="82">
        <v>10</v>
      </c>
      <c r="B25" s="83" t="s">
        <v>81</v>
      </c>
      <c r="C25" s="83"/>
      <c r="D25" s="83"/>
      <c r="E25" s="84">
        <v>0</v>
      </c>
      <c r="F25" s="82" t="s">
        <v>7</v>
      </c>
      <c r="G25" s="85">
        <v>1</v>
      </c>
      <c r="H25" s="82" t="s">
        <v>43</v>
      </c>
      <c r="I25" s="85">
        <v>1</v>
      </c>
      <c r="J25" s="82" t="s">
        <v>12</v>
      </c>
      <c r="K25" s="85">
        <v>1</v>
      </c>
      <c r="L25" s="82" t="s">
        <v>13</v>
      </c>
      <c r="M25" s="84">
        <f>+E25*G25*I25*K25</f>
        <v>0</v>
      </c>
      <c r="N25" s="11"/>
      <c r="O25" s="16"/>
    </row>
    <row r="26" spans="1:15" s="15" customFormat="1" ht="21.75">
      <c r="A26" s="82">
        <v>11</v>
      </c>
      <c r="B26" s="83" t="s">
        <v>42</v>
      </c>
      <c r="C26" s="83"/>
      <c r="D26" s="83"/>
      <c r="E26" s="84">
        <v>0</v>
      </c>
      <c r="F26" s="82" t="s">
        <v>7</v>
      </c>
      <c r="G26" s="85">
        <v>1</v>
      </c>
      <c r="H26" s="87" t="s">
        <v>12</v>
      </c>
      <c r="I26" s="90"/>
      <c r="J26" s="87" t="s">
        <v>45</v>
      </c>
      <c r="K26" s="90">
        <v>1</v>
      </c>
      <c r="L26" s="87" t="s">
        <v>13</v>
      </c>
      <c r="M26" s="84">
        <f t="shared" ref="M26:M29" si="2">+E26*G26*I26*K26</f>
        <v>0</v>
      </c>
      <c r="N26" s="11"/>
      <c r="O26" s="16"/>
    </row>
    <row r="27" spans="1:15" s="15" customFormat="1" ht="21.75">
      <c r="A27" s="82">
        <v>12</v>
      </c>
      <c r="B27" s="83" t="s">
        <v>118</v>
      </c>
      <c r="C27" s="83"/>
      <c r="D27" s="83"/>
      <c r="E27" s="83"/>
      <c r="F27" s="82" t="s">
        <v>7</v>
      </c>
      <c r="G27" s="83"/>
      <c r="H27" s="87" t="s">
        <v>9</v>
      </c>
      <c r="I27" s="90"/>
      <c r="J27" s="87" t="s">
        <v>104</v>
      </c>
      <c r="K27" s="90">
        <v>1</v>
      </c>
      <c r="L27" s="87" t="s">
        <v>13</v>
      </c>
      <c r="M27" s="84">
        <f t="shared" si="2"/>
        <v>0</v>
      </c>
      <c r="N27" s="11"/>
      <c r="O27" s="16"/>
    </row>
    <row r="28" spans="1:15" s="15" customFormat="1" ht="21.75">
      <c r="A28" s="82">
        <v>13</v>
      </c>
      <c r="B28" s="83" t="s">
        <v>119</v>
      </c>
      <c r="C28" s="83"/>
      <c r="D28" s="83"/>
      <c r="E28" s="83"/>
      <c r="F28" s="82" t="s">
        <v>7</v>
      </c>
      <c r="G28" s="83"/>
      <c r="H28" s="87" t="s">
        <v>45</v>
      </c>
      <c r="I28" s="90"/>
      <c r="J28" s="87" t="s">
        <v>106</v>
      </c>
      <c r="K28" s="90">
        <v>1</v>
      </c>
      <c r="L28" s="87" t="s">
        <v>13</v>
      </c>
      <c r="M28" s="84">
        <f t="shared" si="2"/>
        <v>0</v>
      </c>
      <c r="N28" s="11"/>
      <c r="O28" s="16"/>
    </row>
    <row r="29" spans="1:15" s="15" customFormat="1" ht="21.75">
      <c r="A29" s="82">
        <v>14</v>
      </c>
      <c r="B29" s="83" t="s">
        <v>82</v>
      </c>
      <c r="C29" s="83"/>
      <c r="D29" s="83"/>
      <c r="E29" s="83"/>
      <c r="F29" s="82" t="s">
        <v>7</v>
      </c>
      <c r="G29" s="83"/>
      <c r="H29" s="87" t="s">
        <v>45</v>
      </c>
      <c r="I29" s="90"/>
      <c r="J29" s="87" t="s">
        <v>12</v>
      </c>
      <c r="K29" s="90">
        <v>1</v>
      </c>
      <c r="L29" s="87" t="s">
        <v>13</v>
      </c>
      <c r="M29" s="84">
        <f t="shared" si="2"/>
        <v>0</v>
      </c>
      <c r="N29" s="11"/>
      <c r="O29" s="16"/>
    </row>
    <row r="30" spans="1:15" s="13" customFormat="1">
      <c r="A30" s="130" t="s">
        <v>24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2"/>
      <c r="M30" s="76">
        <f>M32</f>
        <v>0</v>
      </c>
      <c r="N30" s="12"/>
      <c r="O30" s="12"/>
    </row>
    <row r="31" spans="1:15" s="13" customFormat="1" ht="23.25" customHeight="1">
      <c r="A31" s="83"/>
      <c r="B31" s="114" t="s">
        <v>27</v>
      </c>
      <c r="C31" s="115"/>
      <c r="D31" s="116"/>
      <c r="E31" s="117" t="s">
        <v>26</v>
      </c>
      <c r="F31" s="118"/>
      <c r="G31" s="118"/>
      <c r="H31" s="118"/>
      <c r="I31" s="118"/>
      <c r="J31" s="118"/>
      <c r="K31" s="118"/>
      <c r="L31" s="119"/>
      <c r="M31" s="84"/>
      <c r="N31" s="12"/>
    </row>
    <row r="32" spans="1:15" s="62" customFormat="1" ht="27.75" customHeight="1">
      <c r="A32" s="87">
        <v>1</v>
      </c>
      <c r="B32" s="88" t="s">
        <v>77</v>
      </c>
      <c r="C32" s="88"/>
      <c r="D32" s="88"/>
      <c r="E32" s="89"/>
      <c r="F32" s="87" t="s">
        <v>7</v>
      </c>
      <c r="G32" s="90"/>
      <c r="H32" s="87" t="s">
        <v>45</v>
      </c>
      <c r="I32" s="91"/>
      <c r="J32" s="92"/>
      <c r="K32" s="90">
        <v>1</v>
      </c>
      <c r="L32" s="87" t="s">
        <v>13</v>
      </c>
      <c r="M32" s="89">
        <f>E32*G32*I32*K32</f>
        <v>0</v>
      </c>
      <c r="N32" s="61"/>
    </row>
    <row r="33" spans="1:15" s="5" customFormat="1" ht="30" customHeight="1" thickBot="1">
      <c r="A33" s="73"/>
      <c r="B33" s="74"/>
      <c r="C33" s="74"/>
      <c r="D33" s="74"/>
      <c r="E33" s="74"/>
      <c r="F33" s="112" t="s">
        <v>21</v>
      </c>
      <c r="G33" s="112"/>
      <c r="H33" s="112"/>
      <c r="I33" s="112"/>
      <c r="J33" s="112"/>
      <c r="K33" s="112"/>
      <c r="L33" s="113"/>
      <c r="M33" s="75">
        <f>+M30+M15+M8</f>
        <v>6384</v>
      </c>
      <c r="N33" s="12"/>
      <c r="O33" s="2"/>
    </row>
    <row r="34" spans="1:15" ht="21.75" thickTop="1"/>
    <row r="35" spans="1:15" ht="21.75">
      <c r="B35" s="120" t="s">
        <v>63</v>
      </c>
      <c r="C35" s="120"/>
      <c r="D35" s="120"/>
      <c r="E35" s="120"/>
      <c r="F35" s="120"/>
      <c r="O35" s="3"/>
    </row>
    <row r="36" spans="1:15">
      <c r="B36" s="47" t="s">
        <v>61</v>
      </c>
      <c r="O36" s="3"/>
    </row>
    <row r="37" spans="1:15">
      <c r="O37" s="3"/>
    </row>
    <row r="38" spans="1:15">
      <c r="O38" s="3"/>
    </row>
    <row r="39" spans="1:15">
      <c r="O39" s="3"/>
    </row>
    <row r="40" spans="1:15">
      <c r="O40" s="3"/>
    </row>
    <row r="41" spans="1:15">
      <c r="O41" s="3"/>
    </row>
    <row r="42" spans="1:15">
      <c r="O42" s="3"/>
    </row>
    <row r="43" spans="1:15">
      <c r="O43" s="3"/>
    </row>
  </sheetData>
  <mergeCells count="8">
    <mergeCell ref="B35:F35"/>
    <mergeCell ref="B6:D7"/>
    <mergeCell ref="A8:L8"/>
    <mergeCell ref="A15:L15"/>
    <mergeCell ref="A30:L30"/>
    <mergeCell ref="B31:D31"/>
    <mergeCell ref="E31:L31"/>
    <mergeCell ref="F33:L33"/>
  </mergeCells>
  <conditionalFormatting sqref="N9">
    <cfRule type="cellIs" dxfId="11" priority="9" operator="lessThan">
      <formula>$N$9</formula>
    </cfRule>
  </conditionalFormatting>
  <conditionalFormatting sqref="N9:N14">
    <cfRule type="cellIs" dxfId="10" priority="7" operator="equal">
      <formula>"accept"</formula>
    </cfRule>
    <cfRule type="cellIs" dxfId="9" priority="8" operator="equal">
      <formula>"reject"</formula>
    </cfRule>
  </conditionalFormatting>
  <conditionalFormatting sqref="N16:N29">
    <cfRule type="cellIs" dxfId="8" priority="3" operator="equal">
      <formula>"accept"</formula>
    </cfRule>
    <cfRule type="cellIs" dxfId="7" priority="4" operator="equal">
      <formula>"reject"</formula>
    </cfRule>
  </conditionalFormatting>
  <conditionalFormatting sqref="N32">
    <cfRule type="cellIs" dxfId="6" priority="1" operator="equal">
      <formula>"accept"</formula>
    </cfRule>
    <cfRule type="cellIs" dxfId="5" priority="2" operator="equal">
      <formula>"reject"</formula>
    </cfRule>
  </conditionalFormatting>
  <hyperlinks>
    <hyperlink ref="B35" r:id="rId1" xr:uid="{00000000-0004-0000-0200-000000000000}"/>
  </hyperlinks>
  <pageMargins left="0.36" right="0.27" top="0.39" bottom="0.39" header="0.3" footer="0.3"/>
  <pageSetup paperSize="9" scale="67" orientation="portrait" r:id="rId2"/>
  <colBreaks count="1" manualBreakCount="1">
    <brk id="13" max="104857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AD44"/>
  <sheetViews>
    <sheetView topLeftCell="A23" zoomScaleNormal="100" workbookViewId="0">
      <selection activeCell="H36" sqref="H36"/>
    </sheetView>
  </sheetViews>
  <sheetFormatPr defaultRowHeight="21"/>
  <cols>
    <col min="1" max="1" width="7.28515625" style="29" customWidth="1"/>
    <col min="2" max="2" width="10.42578125" style="29" customWidth="1"/>
    <col min="3" max="3" width="17.140625" style="29" customWidth="1"/>
    <col min="4" max="4" width="28.85546875" style="6" customWidth="1"/>
    <col min="5" max="5" width="11.85546875" style="3" customWidth="1"/>
    <col min="6" max="6" width="12.5703125" style="3" customWidth="1"/>
    <col min="7" max="7" width="8.85546875" style="3" customWidth="1"/>
    <col min="8" max="8" width="10.5703125" style="3" customWidth="1"/>
    <col min="9" max="9" width="8.5703125" style="3" customWidth="1"/>
    <col min="10" max="10" width="9.140625" style="3"/>
    <col min="11" max="11" width="8.140625" style="3" customWidth="1"/>
    <col min="12" max="12" width="9.5703125" style="3" customWidth="1"/>
    <col min="13" max="13" width="17.7109375" style="3" customWidth="1"/>
    <col min="14" max="14" width="8.28515625" style="3" customWidth="1"/>
    <col min="15" max="15" width="10.5703125" style="2" customWidth="1"/>
    <col min="16" max="16" width="9.140625" style="20"/>
    <col min="17" max="16384" width="9.140625" style="3"/>
  </cols>
  <sheetData>
    <row r="1" spans="1:30" ht="23.25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7"/>
    </row>
    <row r="2" spans="1:30" ht="23.25">
      <c r="A2" s="4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0" ht="23.25">
      <c r="A3" s="24" t="s">
        <v>25</v>
      </c>
      <c r="B3" s="24"/>
      <c r="C3" s="24"/>
      <c r="D3" s="25"/>
      <c r="E3" s="1"/>
      <c r="F3" s="1"/>
      <c r="G3" s="1"/>
      <c r="H3" s="1"/>
      <c r="I3" s="1"/>
      <c r="J3" s="1"/>
      <c r="K3" s="1"/>
      <c r="L3" s="1"/>
      <c r="M3" s="1"/>
      <c r="N3" s="1"/>
    </row>
    <row r="4" spans="1:30" ht="29.25" customHeight="1">
      <c r="A4" s="24" t="s">
        <v>34</v>
      </c>
      <c r="B4" s="24"/>
      <c r="C4" s="26">
        <f>+M34</f>
        <v>0</v>
      </c>
      <c r="D4" s="27" t="s">
        <v>7</v>
      </c>
      <c r="E4" s="4"/>
      <c r="F4" s="4"/>
      <c r="G4" s="4"/>
      <c r="H4" s="4"/>
      <c r="I4" s="4"/>
      <c r="J4" s="4"/>
      <c r="K4" s="4"/>
      <c r="L4" s="4"/>
      <c r="M4" s="4"/>
    </row>
    <row r="5" spans="1:30">
      <c r="A5" s="48" t="s">
        <v>0</v>
      </c>
      <c r="B5" s="121" t="s">
        <v>16</v>
      </c>
      <c r="C5" s="122"/>
      <c r="D5" s="123"/>
      <c r="E5" s="49" t="s">
        <v>14</v>
      </c>
      <c r="F5" s="50"/>
      <c r="G5" s="50" t="s">
        <v>15</v>
      </c>
      <c r="H5" s="50"/>
      <c r="I5" s="50" t="s">
        <v>1</v>
      </c>
      <c r="J5" s="50"/>
      <c r="K5" s="50" t="s">
        <v>22</v>
      </c>
      <c r="L5" s="50"/>
      <c r="M5" s="51" t="s">
        <v>2</v>
      </c>
      <c r="N5" s="9" t="s">
        <v>32</v>
      </c>
      <c r="O5" s="9" t="s">
        <v>53</v>
      </c>
    </row>
    <row r="6" spans="1:30">
      <c r="A6" s="41" t="s">
        <v>3</v>
      </c>
      <c r="B6" s="124"/>
      <c r="C6" s="125"/>
      <c r="D6" s="126"/>
      <c r="E6" s="42" t="s">
        <v>6</v>
      </c>
      <c r="F6" s="43" t="s">
        <v>7</v>
      </c>
      <c r="G6" s="44" t="s">
        <v>4</v>
      </c>
      <c r="H6" s="43" t="s">
        <v>5</v>
      </c>
      <c r="I6" s="45" t="s">
        <v>4</v>
      </c>
      <c r="J6" s="43" t="s">
        <v>5</v>
      </c>
      <c r="K6" s="43" t="s">
        <v>4</v>
      </c>
      <c r="L6" s="43" t="s">
        <v>23</v>
      </c>
      <c r="M6" s="46" t="s">
        <v>8</v>
      </c>
      <c r="N6" s="10" t="s">
        <v>33</v>
      </c>
      <c r="O6" s="10" t="s">
        <v>54</v>
      </c>
    </row>
    <row r="7" spans="1:30">
      <c r="A7" s="157" t="s">
        <v>65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/>
      <c r="M7" s="28">
        <f>SUM(M8:M14)</f>
        <v>0</v>
      </c>
      <c r="N7" s="18"/>
      <c r="P7" s="20">
        <v>0</v>
      </c>
    </row>
    <row r="8" spans="1:30" s="13" customFormat="1" ht="21.75" customHeight="1">
      <c r="A8" s="160" t="s">
        <v>109</v>
      </c>
      <c r="B8" s="161"/>
      <c r="C8" s="161"/>
      <c r="D8" s="162"/>
      <c r="E8" s="35"/>
      <c r="F8" s="35"/>
      <c r="G8" s="35"/>
      <c r="H8" s="35"/>
      <c r="I8" s="35"/>
      <c r="J8" s="35"/>
      <c r="K8" s="35"/>
      <c r="L8" s="35"/>
      <c r="M8" s="36"/>
      <c r="N8" s="11"/>
      <c r="O8" s="165" t="s">
        <v>57</v>
      </c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</row>
    <row r="9" spans="1:30" s="13" customFormat="1" ht="23.25">
      <c r="A9" s="82">
        <v>1</v>
      </c>
      <c r="B9" s="83" t="s">
        <v>120</v>
      </c>
      <c r="C9" s="83"/>
      <c r="D9" s="83"/>
      <c r="E9" s="84">
        <v>400</v>
      </c>
      <c r="F9" s="82" t="s">
        <v>18</v>
      </c>
      <c r="G9" s="83"/>
      <c r="H9" s="82" t="s">
        <v>9</v>
      </c>
      <c r="I9" s="83"/>
      <c r="J9" s="82" t="s">
        <v>12</v>
      </c>
      <c r="K9" s="90">
        <v>1</v>
      </c>
      <c r="L9" s="87" t="s">
        <v>13</v>
      </c>
      <c r="M9" s="84">
        <f>+E9*G9*I9</f>
        <v>0</v>
      </c>
      <c r="N9" s="11" t="str">
        <f>IF(E9&lt;=400,"Accept","Reject")</f>
        <v>Accept</v>
      </c>
      <c r="O9" s="167"/>
      <c r="P9" s="168">
        <v>0</v>
      </c>
      <c r="Q9" s="169"/>
      <c r="R9" s="169"/>
      <c r="S9" s="169"/>
    </row>
    <row r="10" spans="1:30" s="13" customFormat="1" ht="23.25">
      <c r="A10" s="82">
        <v>2</v>
      </c>
      <c r="B10" s="83" t="s">
        <v>99</v>
      </c>
      <c r="C10" s="83"/>
      <c r="D10" s="83"/>
      <c r="E10" s="84">
        <v>800</v>
      </c>
      <c r="F10" s="82" t="s">
        <v>18</v>
      </c>
      <c r="G10" s="83"/>
      <c r="H10" s="82" t="s">
        <v>9</v>
      </c>
      <c r="I10" s="83"/>
      <c r="J10" s="82" t="s">
        <v>12</v>
      </c>
      <c r="K10" s="90">
        <v>1</v>
      </c>
      <c r="L10" s="87" t="s">
        <v>13</v>
      </c>
      <c r="M10" s="84">
        <f>+E10*G10*I10</f>
        <v>0</v>
      </c>
      <c r="N10" s="11" t="str">
        <f>IF(E10&lt;=800,"Accept","Reject")</f>
        <v>Accept</v>
      </c>
      <c r="O10" s="167"/>
      <c r="P10" s="168">
        <v>0</v>
      </c>
      <c r="Q10" s="169"/>
      <c r="R10" s="169"/>
      <c r="S10" s="169"/>
    </row>
    <row r="11" spans="1:30" s="13" customFormat="1" ht="23.25">
      <c r="A11" s="82">
        <v>3</v>
      </c>
      <c r="B11" s="83" t="s">
        <v>100</v>
      </c>
      <c r="C11" s="83"/>
      <c r="D11" s="83"/>
      <c r="E11" s="84">
        <v>1200</v>
      </c>
      <c r="F11" s="82" t="s">
        <v>18</v>
      </c>
      <c r="G11" s="83"/>
      <c r="H11" s="82" t="s">
        <v>9</v>
      </c>
      <c r="I11" s="83"/>
      <c r="J11" s="82" t="s">
        <v>12</v>
      </c>
      <c r="K11" s="90">
        <v>1</v>
      </c>
      <c r="L11" s="87" t="s">
        <v>13</v>
      </c>
      <c r="M11" s="84">
        <f>+E11*G11*I11</f>
        <v>0</v>
      </c>
      <c r="N11" s="11" t="str">
        <f>IF(E11&lt;=1200,"Accept","Reject")</f>
        <v>Accept</v>
      </c>
      <c r="O11" s="167"/>
      <c r="P11" s="168">
        <v>0</v>
      </c>
      <c r="Q11" s="169"/>
      <c r="R11" s="169"/>
      <c r="S11" s="169"/>
    </row>
    <row r="12" spans="1:30" s="13" customFormat="1" ht="21.75">
      <c r="A12" s="160" t="s">
        <v>108</v>
      </c>
      <c r="B12" s="161"/>
      <c r="C12" s="161"/>
      <c r="D12" s="162"/>
      <c r="E12" s="36"/>
      <c r="F12" s="77"/>
      <c r="G12" s="35"/>
      <c r="H12" s="77"/>
      <c r="I12" s="35"/>
      <c r="J12" s="77"/>
      <c r="K12" s="90">
        <v>1</v>
      </c>
      <c r="L12" s="87" t="s">
        <v>13</v>
      </c>
      <c r="M12" s="36"/>
      <c r="N12" s="11"/>
      <c r="O12" s="169"/>
      <c r="P12" s="168">
        <v>0</v>
      </c>
      <c r="Q12" s="169"/>
      <c r="R12" s="169"/>
      <c r="S12" s="169"/>
    </row>
    <row r="13" spans="1:30" s="13" customFormat="1" ht="23.25" customHeight="1">
      <c r="A13" s="82">
        <v>4</v>
      </c>
      <c r="B13" s="83" t="s">
        <v>46</v>
      </c>
      <c r="C13" s="83"/>
      <c r="D13" s="83"/>
      <c r="E13" s="84">
        <v>420</v>
      </c>
      <c r="F13" s="82" t="s">
        <v>18</v>
      </c>
      <c r="G13" s="83"/>
      <c r="H13" s="82" t="s">
        <v>9</v>
      </c>
      <c r="I13" s="83"/>
      <c r="J13" s="82" t="s">
        <v>12</v>
      </c>
      <c r="K13" s="90">
        <v>1</v>
      </c>
      <c r="L13" s="87" t="s">
        <v>13</v>
      </c>
      <c r="M13" s="84">
        <f>+E13*G13*I13</f>
        <v>0</v>
      </c>
      <c r="N13" s="11" t="str">
        <f>IF(E13&lt;=420,"Accept","Reject")</f>
        <v>Accept</v>
      </c>
      <c r="O13" s="165" t="s">
        <v>58</v>
      </c>
      <c r="P13" s="166"/>
      <c r="Q13" s="166"/>
      <c r="R13" s="166"/>
      <c r="S13" s="166"/>
    </row>
    <row r="14" spans="1:30" s="19" customFormat="1" ht="21.75">
      <c r="A14" s="103">
        <v>5</v>
      </c>
      <c r="B14" s="104" t="s">
        <v>83</v>
      </c>
      <c r="C14" s="104"/>
      <c r="D14" s="104"/>
      <c r="E14" s="105">
        <v>300</v>
      </c>
      <c r="F14" s="103" t="s">
        <v>18</v>
      </c>
      <c r="G14" s="104"/>
      <c r="H14" s="103" t="s">
        <v>9</v>
      </c>
      <c r="I14" s="104"/>
      <c r="J14" s="103" t="s">
        <v>12</v>
      </c>
      <c r="K14" s="90">
        <v>1</v>
      </c>
      <c r="L14" s="87" t="s">
        <v>13</v>
      </c>
      <c r="M14" s="105">
        <f>+E14*G14</f>
        <v>0</v>
      </c>
      <c r="N14" s="11" t="str">
        <f>IF(E14&lt;=300,"Accept","Reject")</f>
        <v>Accept</v>
      </c>
      <c r="O14" s="170" t="s">
        <v>55</v>
      </c>
      <c r="P14" s="171"/>
      <c r="Q14" s="171"/>
      <c r="R14" s="171"/>
      <c r="S14" s="171"/>
      <c r="T14" s="171"/>
      <c r="U14" s="171"/>
      <c r="V14" s="171"/>
      <c r="W14" s="171"/>
      <c r="X14" s="171"/>
      <c r="Y14" s="171"/>
    </row>
    <row r="15" spans="1:30" s="13" customFormat="1">
      <c r="A15" s="127" t="s">
        <v>107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28">
        <f>SUM(M16:M31)</f>
        <v>0</v>
      </c>
      <c r="N15" s="18"/>
      <c r="O15" s="167"/>
      <c r="P15" s="168">
        <v>0</v>
      </c>
      <c r="Q15" s="169"/>
      <c r="R15" s="169"/>
      <c r="S15" s="169"/>
    </row>
    <row r="16" spans="1:30" s="15" customFormat="1" ht="23.25" customHeight="1">
      <c r="A16" s="82">
        <v>1</v>
      </c>
      <c r="B16" s="83" t="s">
        <v>84</v>
      </c>
      <c r="C16" s="83"/>
      <c r="D16" s="83"/>
      <c r="E16" s="84">
        <v>50</v>
      </c>
      <c r="F16" s="82" t="s">
        <v>18</v>
      </c>
      <c r="G16" s="83"/>
      <c r="H16" s="82" t="s">
        <v>9</v>
      </c>
      <c r="I16" s="83"/>
      <c r="J16" s="82" t="s">
        <v>11</v>
      </c>
      <c r="K16" s="90">
        <v>1</v>
      </c>
      <c r="L16" s="87" t="s">
        <v>13</v>
      </c>
      <c r="M16" s="84">
        <f t="shared" ref="M16:M21" si="0">+E16*G16*I16</f>
        <v>0</v>
      </c>
      <c r="N16" s="11" t="str">
        <f>IF(E16&lt;=50,"Accept","Reject")</f>
        <v>Accept</v>
      </c>
      <c r="O16" s="170" t="s">
        <v>59</v>
      </c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9" s="15" customFormat="1" ht="23.25" customHeight="1">
      <c r="A17" s="82">
        <v>2</v>
      </c>
      <c r="B17" s="83" t="s">
        <v>85</v>
      </c>
      <c r="C17" s="83"/>
      <c r="D17" s="83"/>
      <c r="E17" s="84">
        <v>150</v>
      </c>
      <c r="F17" s="82" t="s">
        <v>18</v>
      </c>
      <c r="G17" s="83"/>
      <c r="H17" s="82" t="s">
        <v>9</v>
      </c>
      <c r="I17" s="83"/>
      <c r="J17" s="82" t="s">
        <v>11</v>
      </c>
      <c r="K17" s="90">
        <v>1</v>
      </c>
      <c r="L17" s="87" t="s">
        <v>13</v>
      </c>
      <c r="M17" s="84">
        <f t="shared" si="0"/>
        <v>0</v>
      </c>
      <c r="N17" s="11" t="str">
        <f>IF(E17&lt;=150,"Accept","Reject")</f>
        <v>Accept</v>
      </c>
      <c r="O17" s="165" t="s">
        <v>59</v>
      </c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</row>
    <row r="18" spans="1:29" s="15" customFormat="1" ht="23.25">
      <c r="A18" s="82">
        <v>3</v>
      </c>
      <c r="B18" s="83" t="s">
        <v>86</v>
      </c>
      <c r="C18" s="83"/>
      <c r="D18" s="83"/>
      <c r="E18" s="84">
        <v>900</v>
      </c>
      <c r="F18" s="82" t="s">
        <v>18</v>
      </c>
      <c r="G18" s="83"/>
      <c r="H18" s="82" t="s">
        <v>9</v>
      </c>
      <c r="I18" s="83"/>
      <c r="J18" s="82" t="s">
        <v>44</v>
      </c>
      <c r="K18" s="90">
        <v>1</v>
      </c>
      <c r="L18" s="87" t="s">
        <v>13</v>
      </c>
      <c r="M18" s="84">
        <f t="shared" si="0"/>
        <v>0</v>
      </c>
      <c r="N18" s="11" t="str">
        <f>IF(E18&lt;=900,"Accept","Reject")</f>
        <v>Accept</v>
      </c>
      <c r="O18" s="12"/>
      <c r="P18" s="20">
        <v>0</v>
      </c>
    </row>
    <row r="19" spans="1:29" s="15" customFormat="1" ht="23.25">
      <c r="A19" s="82">
        <v>4</v>
      </c>
      <c r="B19" s="83" t="s">
        <v>87</v>
      </c>
      <c r="C19" s="83"/>
      <c r="D19" s="83"/>
      <c r="E19" s="84">
        <v>1450</v>
      </c>
      <c r="F19" s="82" t="s">
        <v>18</v>
      </c>
      <c r="G19" s="83"/>
      <c r="H19" s="82" t="s">
        <v>9</v>
      </c>
      <c r="I19" s="83"/>
      <c r="J19" s="82" t="s">
        <v>44</v>
      </c>
      <c r="K19" s="90">
        <v>1</v>
      </c>
      <c r="L19" s="87" t="s">
        <v>13</v>
      </c>
      <c r="M19" s="84">
        <f t="shared" si="0"/>
        <v>0</v>
      </c>
      <c r="N19" s="11" t="str">
        <f>IF(E19&lt;=1450,"Accept","Reject")</f>
        <v>Accept</v>
      </c>
      <c r="O19" s="12"/>
      <c r="P19" s="20">
        <v>0</v>
      </c>
    </row>
    <row r="20" spans="1:29" s="15" customFormat="1" ht="23.25">
      <c r="A20" s="82">
        <v>5</v>
      </c>
      <c r="B20" s="83" t="s">
        <v>88</v>
      </c>
      <c r="C20" s="83"/>
      <c r="D20" s="83"/>
      <c r="E20" s="84">
        <v>750</v>
      </c>
      <c r="F20" s="82" t="s">
        <v>18</v>
      </c>
      <c r="G20" s="83"/>
      <c r="H20" s="82" t="s">
        <v>9</v>
      </c>
      <c r="I20" s="83"/>
      <c r="J20" s="82" t="s">
        <v>44</v>
      </c>
      <c r="K20" s="90">
        <v>1</v>
      </c>
      <c r="L20" s="87" t="s">
        <v>13</v>
      </c>
      <c r="M20" s="84">
        <f t="shared" si="0"/>
        <v>0</v>
      </c>
      <c r="N20" s="11" t="str">
        <f>IF(E20&lt;=750,"Accept","Reject")</f>
        <v>Accept</v>
      </c>
      <c r="O20" s="12"/>
      <c r="P20" s="20">
        <v>0</v>
      </c>
    </row>
    <row r="21" spans="1:29" s="15" customFormat="1" ht="23.25">
      <c r="A21" s="82">
        <v>6</v>
      </c>
      <c r="B21" s="83" t="s">
        <v>89</v>
      </c>
      <c r="C21" s="83"/>
      <c r="D21" s="83"/>
      <c r="E21" s="84">
        <v>1200</v>
      </c>
      <c r="F21" s="82" t="s">
        <v>18</v>
      </c>
      <c r="G21" s="83"/>
      <c r="H21" s="82" t="s">
        <v>9</v>
      </c>
      <c r="I21" s="83"/>
      <c r="J21" s="82" t="s">
        <v>44</v>
      </c>
      <c r="K21" s="90">
        <v>1</v>
      </c>
      <c r="L21" s="87" t="s">
        <v>13</v>
      </c>
      <c r="M21" s="84">
        <f t="shared" si="0"/>
        <v>0</v>
      </c>
      <c r="N21" s="11" t="str">
        <f>IF(E21&lt;=1200,"Accept","Reject")</f>
        <v>Accept</v>
      </c>
      <c r="O21" s="12"/>
      <c r="P21" s="20">
        <v>0</v>
      </c>
    </row>
    <row r="22" spans="1:29" s="15" customFormat="1" ht="23.25">
      <c r="A22" s="82">
        <v>7</v>
      </c>
      <c r="B22" s="83" t="s">
        <v>90</v>
      </c>
      <c r="C22" s="83"/>
      <c r="D22" s="83"/>
      <c r="E22" s="84">
        <v>15000</v>
      </c>
      <c r="F22" s="82" t="s">
        <v>50</v>
      </c>
      <c r="G22" s="83"/>
      <c r="H22" s="82" t="s">
        <v>56</v>
      </c>
      <c r="I22" s="109"/>
      <c r="J22" s="110"/>
      <c r="K22" s="90">
        <v>1</v>
      </c>
      <c r="L22" s="87" t="s">
        <v>13</v>
      </c>
      <c r="M22" s="84">
        <f t="shared" ref="M22:M31" si="1">+E22*G22</f>
        <v>0</v>
      </c>
      <c r="N22" s="17" t="str">
        <f>IF(E22&lt;=15000,"Accept","Reject")</f>
        <v>Accept</v>
      </c>
      <c r="O22" s="16"/>
      <c r="P22" s="20">
        <v>0</v>
      </c>
    </row>
    <row r="23" spans="1:29" s="15" customFormat="1" ht="23.25">
      <c r="A23" s="82">
        <v>8</v>
      </c>
      <c r="B23" s="83" t="s">
        <v>91</v>
      </c>
      <c r="C23" s="83"/>
      <c r="D23" s="83"/>
      <c r="E23" s="84">
        <v>25000</v>
      </c>
      <c r="F23" s="82" t="s">
        <v>50</v>
      </c>
      <c r="G23" s="83"/>
      <c r="H23" s="82" t="s">
        <v>56</v>
      </c>
      <c r="I23" s="109"/>
      <c r="J23" s="110"/>
      <c r="K23" s="90">
        <v>1</v>
      </c>
      <c r="L23" s="87" t="s">
        <v>13</v>
      </c>
      <c r="M23" s="84">
        <f t="shared" si="1"/>
        <v>0</v>
      </c>
      <c r="N23" s="11" t="str">
        <f>IF(E23&lt;=25000,"Accept","Reject")</f>
        <v>Accept</v>
      </c>
      <c r="O23" s="16"/>
      <c r="P23" s="20">
        <v>0</v>
      </c>
    </row>
    <row r="24" spans="1:29" s="15" customFormat="1" ht="23.25" customHeight="1">
      <c r="A24" s="82">
        <v>9</v>
      </c>
      <c r="B24" s="83" t="s">
        <v>92</v>
      </c>
      <c r="C24" s="83"/>
      <c r="D24" s="83"/>
      <c r="E24" s="84">
        <v>50000</v>
      </c>
      <c r="F24" s="82" t="s">
        <v>50</v>
      </c>
      <c r="G24" s="83"/>
      <c r="H24" s="82" t="s">
        <v>56</v>
      </c>
      <c r="I24" s="109"/>
      <c r="J24" s="110"/>
      <c r="K24" s="90">
        <v>1</v>
      </c>
      <c r="L24" s="87" t="s">
        <v>13</v>
      </c>
      <c r="M24" s="84">
        <f t="shared" si="1"/>
        <v>0</v>
      </c>
      <c r="N24" s="11" t="str">
        <f>IF(E24&lt;=50000,"Accept","Reject")</f>
        <v>Accept</v>
      </c>
      <c r="O24" s="173" t="s">
        <v>52</v>
      </c>
      <c r="P24" s="174"/>
      <c r="Q24" s="174"/>
      <c r="R24" s="174"/>
      <c r="S24" s="174"/>
      <c r="T24" s="174"/>
      <c r="U24" s="174"/>
    </row>
    <row r="25" spans="1:29" s="15" customFormat="1" ht="23.25">
      <c r="A25" s="82">
        <v>10</v>
      </c>
      <c r="B25" s="83" t="s">
        <v>93</v>
      </c>
      <c r="C25" s="83"/>
      <c r="D25" s="83"/>
      <c r="E25" s="84">
        <v>2000</v>
      </c>
      <c r="F25" s="82" t="s">
        <v>49</v>
      </c>
      <c r="G25" s="83"/>
      <c r="H25" s="82" t="s">
        <v>30</v>
      </c>
      <c r="I25" s="109"/>
      <c r="J25" s="110"/>
      <c r="K25" s="90">
        <v>1</v>
      </c>
      <c r="L25" s="87" t="s">
        <v>13</v>
      </c>
      <c r="M25" s="84">
        <f t="shared" si="1"/>
        <v>0</v>
      </c>
      <c r="N25" s="11" t="str">
        <f>IF(E25&lt;=2000,"Accept","Reject")</f>
        <v>Accept</v>
      </c>
      <c r="P25" s="20">
        <v>0</v>
      </c>
    </row>
    <row r="26" spans="1:29" s="15" customFormat="1" ht="23.25">
      <c r="A26" s="82">
        <v>11</v>
      </c>
      <c r="B26" s="83" t="s">
        <v>94</v>
      </c>
      <c r="C26" s="83"/>
      <c r="D26" s="83"/>
      <c r="E26" s="84"/>
      <c r="F26" s="82"/>
      <c r="G26" s="83"/>
      <c r="H26" s="82"/>
      <c r="I26" s="109"/>
      <c r="J26" s="110"/>
      <c r="K26" s="90">
        <v>1</v>
      </c>
      <c r="L26" s="87" t="s">
        <v>13</v>
      </c>
      <c r="M26" s="84">
        <f t="shared" si="1"/>
        <v>0</v>
      </c>
      <c r="N26" s="11"/>
      <c r="O26" s="16"/>
      <c r="P26" s="20">
        <v>0</v>
      </c>
    </row>
    <row r="27" spans="1:29" s="15" customFormat="1" ht="23.25">
      <c r="A27" s="82">
        <v>12</v>
      </c>
      <c r="B27" s="83" t="s">
        <v>51</v>
      </c>
      <c r="C27" s="83"/>
      <c r="D27" s="83"/>
      <c r="E27" s="84"/>
      <c r="F27" s="82"/>
      <c r="G27" s="83"/>
      <c r="H27" s="82"/>
      <c r="I27" s="109"/>
      <c r="J27" s="110"/>
      <c r="K27" s="90">
        <v>1</v>
      </c>
      <c r="L27" s="87" t="s">
        <v>13</v>
      </c>
      <c r="M27" s="84">
        <f t="shared" si="1"/>
        <v>0</v>
      </c>
      <c r="N27" s="11"/>
      <c r="O27" s="16"/>
      <c r="P27" s="20">
        <v>0</v>
      </c>
    </row>
    <row r="28" spans="1:29" s="15" customFormat="1" ht="23.25">
      <c r="A28" s="82">
        <v>13</v>
      </c>
      <c r="B28" s="83" t="s">
        <v>95</v>
      </c>
      <c r="C28" s="83"/>
      <c r="D28" s="83"/>
      <c r="E28" s="84"/>
      <c r="F28" s="82"/>
      <c r="G28" s="83"/>
      <c r="H28" s="82"/>
      <c r="I28" s="109"/>
      <c r="J28" s="110"/>
      <c r="K28" s="90">
        <v>1</v>
      </c>
      <c r="L28" s="87" t="s">
        <v>13</v>
      </c>
      <c r="M28" s="84">
        <f t="shared" si="1"/>
        <v>0</v>
      </c>
      <c r="N28" s="11"/>
      <c r="O28" s="16"/>
      <c r="P28" s="20">
        <v>0</v>
      </c>
    </row>
    <row r="29" spans="1:29" s="15" customFormat="1" ht="23.25">
      <c r="A29" s="82">
        <v>14</v>
      </c>
      <c r="B29" s="83" t="s">
        <v>96</v>
      </c>
      <c r="C29" s="83"/>
      <c r="D29" s="83"/>
      <c r="E29" s="84"/>
      <c r="F29" s="82"/>
      <c r="G29" s="83"/>
      <c r="H29" s="82"/>
      <c r="I29" s="109"/>
      <c r="J29" s="110"/>
      <c r="K29" s="90">
        <v>1</v>
      </c>
      <c r="L29" s="87" t="s">
        <v>13</v>
      </c>
      <c r="M29" s="84">
        <f t="shared" si="1"/>
        <v>0</v>
      </c>
      <c r="N29" s="11"/>
      <c r="O29" s="16"/>
      <c r="P29" s="20">
        <v>0</v>
      </c>
    </row>
    <row r="30" spans="1:29" s="15" customFormat="1" ht="23.25">
      <c r="A30" s="82">
        <v>15</v>
      </c>
      <c r="B30" s="83" t="s">
        <v>97</v>
      </c>
      <c r="C30" s="83"/>
      <c r="D30" s="83"/>
      <c r="E30" s="84"/>
      <c r="F30" s="82"/>
      <c r="G30" s="83"/>
      <c r="H30" s="82"/>
      <c r="I30" s="109"/>
      <c r="J30" s="110"/>
      <c r="K30" s="90">
        <v>1</v>
      </c>
      <c r="L30" s="87" t="s">
        <v>13</v>
      </c>
      <c r="M30" s="84">
        <f t="shared" si="1"/>
        <v>0</v>
      </c>
      <c r="N30" s="11"/>
      <c r="O30" s="16"/>
      <c r="P30" s="20">
        <v>0</v>
      </c>
    </row>
    <row r="31" spans="1:29" s="15" customFormat="1" ht="23.25">
      <c r="A31" s="82">
        <v>16</v>
      </c>
      <c r="B31" s="83" t="s">
        <v>98</v>
      </c>
      <c r="C31" s="83"/>
      <c r="D31" s="83"/>
      <c r="E31" s="84"/>
      <c r="F31" s="82"/>
      <c r="G31" s="83"/>
      <c r="H31" s="82"/>
      <c r="I31" s="109"/>
      <c r="J31" s="110"/>
      <c r="K31" s="90">
        <v>1</v>
      </c>
      <c r="L31" s="87" t="s">
        <v>13</v>
      </c>
      <c r="M31" s="84">
        <f t="shared" si="1"/>
        <v>0</v>
      </c>
      <c r="N31" s="11"/>
      <c r="O31" s="16"/>
      <c r="P31" s="20">
        <v>0</v>
      </c>
    </row>
    <row r="32" spans="1:29" s="13" customFormat="1">
      <c r="A32" s="130" t="s">
        <v>24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2"/>
      <c r="M32" s="70">
        <f>+M33</f>
        <v>0</v>
      </c>
      <c r="O32" s="12"/>
      <c r="P32" s="21"/>
    </row>
    <row r="33" spans="1:16" s="13" customFormat="1" ht="23.25" customHeight="1">
      <c r="A33" s="77">
        <v>1</v>
      </c>
      <c r="B33" s="151" t="s">
        <v>27</v>
      </c>
      <c r="C33" s="152"/>
      <c r="D33" s="153"/>
      <c r="E33" s="154" t="s">
        <v>26</v>
      </c>
      <c r="F33" s="155"/>
      <c r="G33" s="155"/>
      <c r="H33" s="155"/>
      <c r="I33" s="155"/>
      <c r="J33" s="155"/>
      <c r="K33" s="155"/>
      <c r="L33" s="156"/>
      <c r="M33" s="36">
        <v>0</v>
      </c>
      <c r="N33" s="12"/>
      <c r="P33" s="21"/>
    </row>
    <row r="34" spans="1:16" s="5" customFormat="1" ht="30" customHeight="1" thickBot="1">
      <c r="A34" s="106"/>
      <c r="B34" s="107"/>
      <c r="C34" s="107"/>
      <c r="D34" s="107"/>
      <c r="E34" s="107"/>
      <c r="F34" s="112" t="s">
        <v>21</v>
      </c>
      <c r="G34" s="112"/>
      <c r="H34" s="112"/>
      <c r="I34" s="112"/>
      <c r="J34" s="112"/>
      <c r="K34" s="112"/>
      <c r="L34" s="113"/>
      <c r="M34" s="108">
        <f>+M32+M15+M7</f>
        <v>0</v>
      </c>
      <c r="N34" s="12"/>
      <c r="O34" s="2"/>
      <c r="P34" s="22"/>
    </row>
    <row r="35" spans="1:16" ht="24" thickTop="1">
      <c r="C35" s="150" t="s">
        <v>62</v>
      </c>
      <c r="D35" s="150"/>
      <c r="E35" s="150"/>
      <c r="F35" s="150"/>
    </row>
    <row r="36" spans="1:16" ht="24" customHeight="1">
      <c r="B36" s="3"/>
      <c r="C36" s="52" t="s">
        <v>60</v>
      </c>
      <c r="D36" s="3"/>
      <c r="E36" s="53"/>
    </row>
    <row r="37" spans="1:16" ht="24" customHeight="1">
      <c r="B37" s="3"/>
      <c r="C37" s="3"/>
      <c r="D37" s="3"/>
      <c r="E37" s="53"/>
    </row>
    <row r="38" spans="1:16">
      <c r="B38" s="3"/>
      <c r="C38" s="3"/>
      <c r="D38" s="3"/>
      <c r="E38" s="53"/>
    </row>
    <row r="39" spans="1:16">
      <c r="B39" s="3"/>
      <c r="C39" s="3"/>
      <c r="D39" s="3"/>
      <c r="E39" s="53"/>
      <c r="F39" s="54"/>
    </row>
    <row r="40" spans="1:16">
      <c r="B40" s="3"/>
      <c r="C40" s="3"/>
      <c r="D40" s="3"/>
      <c r="E40" s="53"/>
    </row>
    <row r="41" spans="1:16">
      <c r="B41" s="3"/>
      <c r="C41" s="3"/>
      <c r="D41" s="3"/>
      <c r="E41" s="53"/>
    </row>
    <row r="44" spans="1:16">
      <c r="N44" s="6"/>
    </row>
  </sheetData>
  <mergeCells count="14">
    <mergeCell ref="O8:AD8"/>
    <mergeCell ref="O24:U24"/>
    <mergeCell ref="O13:S13"/>
    <mergeCell ref="O17:AC17"/>
    <mergeCell ref="C35:F35"/>
    <mergeCell ref="B5:D6"/>
    <mergeCell ref="B33:D33"/>
    <mergeCell ref="E33:L33"/>
    <mergeCell ref="A7:L7"/>
    <mergeCell ref="A15:L15"/>
    <mergeCell ref="A12:D12"/>
    <mergeCell ref="A8:D8"/>
    <mergeCell ref="A32:L32"/>
    <mergeCell ref="F34:L34"/>
  </mergeCells>
  <conditionalFormatting sqref="N8">
    <cfRule type="cellIs" dxfId="4" priority="10" operator="lessThan">
      <formula>#REF!</formula>
    </cfRule>
  </conditionalFormatting>
  <conditionalFormatting sqref="N8:N14">
    <cfRule type="cellIs" dxfId="3" priority="7" operator="equal">
      <formula>"accept"</formula>
    </cfRule>
    <cfRule type="cellIs" dxfId="2" priority="8" operator="equal">
      <formula>"reject"</formula>
    </cfRule>
  </conditionalFormatting>
  <conditionalFormatting sqref="N16:N31">
    <cfRule type="cellIs" dxfId="1" priority="1" operator="equal">
      <formula>"accept"</formula>
    </cfRule>
    <cfRule type="cellIs" dxfId="0" priority="2" operator="equal">
      <formula>"reject"</formula>
    </cfRule>
  </conditionalFormatting>
  <hyperlinks>
    <hyperlink ref="C35" r:id="rId1" xr:uid="{00000000-0004-0000-0300-000000000000}"/>
  </hyperlinks>
  <pageMargins left="0.35" right="0.22" top="0.39" bottom="0.31" header="0.3" footer="0.18"/>
  <pageSetup paperSize="9" scale="66" orientation="portrait" r:id="rId2"/>
  <colBreaks count="1" manualBreakCount="1">
    <brk id="13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ค่าใช้จ่ายคก.อบรม(ประเภท ก.)</vt:lpstr>
      <vt:lpstr>ค่าใช้จ่าย คก.-อบรม (ประเภท ข.)</vt:lpstr>
      <vt:lpstr>บุคคลภายนอก(ห้ามอบรม ตปท.)</vt:lpstr>
      <vt:lpstr>คชจ.จัดงาน</vt:lpstr>
      <vt:lpstr>คชจ.จัดงาน!Print_Area</vt:lpstr>
      <vt:lpstr>'ค่าใช้จ่าย คก.-อบรม (ประเภท ข.)'!Print_Area</vt:lpstr>
      <vt:lpstr>'ค่าใช้จ่ายคก.อบรม(ประเภท ก.)'!Print_Area</vt:lpstr>
      <vt:lpstr>'บุคคลภายนอก(ห้ามอบรม ตปท.)'!Print_Area</vt:lpstr>
      <vt:lpstr>'ค่าใช้จ่ายคก.อบรม(ประเภท ก.)'!Print_Titles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NS-RMUTT</cp:lastModifiedBy>
  <cp:lastPrinted>2025-09-25T03:40:23Z</cp:lastPrinted>
  <dcterms:created xsi:type="dcterms:W3CDTF">2018-09-11T06:40:37Z</dcterms:created>
  <dcterms:modified xsi:type="dcterms:W3CDTF">2025-09-25T03:49:40Z</dcterms:modified>
</cp:coreProperties>
</file>